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Y:\MEDIDA PROVISÓRIA YANOMAMIS\NGI RORAIMA\PLANILHA CRONOGRAMA\"/>
    </mc:Choice>
  </mc:AlternateContent>
  <xr:revisionPtr revIDLastSave="0" documentId="13_ncr:1_{8C0F3657-6BCE-4F16-8908-4A7270931005}" xr6:coauthVersionLast="47" xr6:coauthVersionMax="47" xr10:uidLastSave="{00000000-0000-0000-0000-000000000000}"/>
  <bookViews>
    <workbookView xWindow="-120" yWindow="-120" windowWidth="29040" windowHeight="15720" xr2:uid="{00000000-000D-0000-FFFF-FFFF00000000}"/>
  </bookViews>
  <sheets>
    <sheet name="Orçamento Sintético" sheetId="1" r:id="rId1"/>
    <sheet name="CRONOGRAMA" sheetId="3" r:id="rId2"/>
  </sheets>
  <externalReferences>
    <externalReference r:id="rId3"/>
  </externalReferences>
  <definedNames>
    <definedName name="_xlnm.Print_Area" localSheetId="1">CRONOGRAMA!$A$1:$BC$48</definedName>
    <definedName name="_xlnm.Print_Area" localSheetId="0">'Orçamento Sintético'!$A$1:$I$510</definedName>
    <definedName name="_xlnm.Print_Titles" localSheetId="0">'[1]repeated header'!$4:$4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04" i="1" l="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1" i="1"/>
  <c r="H362" i="1"/>
  <c r="H363" i="1"/>
  <c r="H364" i="1"/>
  <c r="H365" i="1"/>
  <c r="H366" i="1"/>
  <c r="H367" i="1"/>
  <c r="H368" i="1"/>
  <c r="H369" i="1"/>
  <c r="H370" i="1"/>
  <c r="H371" i="1"/>
  <c r="H372" i="1"/>
  <c r="H373" i="1"/>
  <c r="H374" i="1"/>
  <c r="H375" i="1"/>
  <c r="H376" i="1"/>
  <c r="H377" i="1"/>
  <c r="H378" i="1"/>
  <c r="H379" i="1"/>
  <c r="H380" i="1"/>
  <c r="H381" i="1"/>
  <c r="H382" i="1"/>
  <c r="H383" i="1"/>
  <c r="H384" i="1"/>
  <c r="H386" i="1"/>
  <c r="H387" i="1"/>
  <c r="H388" i="1"/>
  <c r="H389" i="1"/>
  <c r="H390" i="1"/>
  <c r="H391" i="1"/>
  <c r="H392" i="1"/>
  <c r="H393" i="1"/>
  <c r="H394" i="1"/>
  <c r="H395" i="1"/>
  <c r="H396" i="1"/>
  <c r="H397" i="1"/>
  <c r="H398" i="1"/>
  <c r="H399" i="1"/>
  <c r="H400" i="1"/>
  <c r="H401" i="1"/>
  <c r="H403" i="1"/>
  <c r="H404" i="1"/>
  <c r="H457" i="1"/>
  <c r="H458" i="1"/>
  <c r="H459" i="1"/>
  <c r="H460" i="1"/>
  <c r="H462" i="1"/>
  <c r="H463" i="1"/>
  <c r="H464" i="1"/>
  <c r="H465" i="1"/>
  <c r="H466" i="1"/>
  <c r="H467" i="1"/>
  <c r="H468" i="1"/>
  <c r="H469" i="1"/>
  <c r="H470" i="1"/>
  <c r="H471" i="1"/>
  <c r="H472" i="1"/>
  <c r="H475" i="1"/>
  <c r="H476" i="1"/>
  <c r="H477" i="1"/>
  <c r="H478" i="1"/>
  <c r="H480" i="1"/>
  <c r="H481" i="1"/>
  <c r="H482" i="1"/>
  <c r="H483" i="1"/>
  <c r="H484" i="1"/>
  <c r="H486" i="1"/>
  <c r="H487" i="1"/>
  <c r="H488" i="1"/>
  <c r="H489" i="1"/>
  <c r="H490" i="1"/>
  <c r="H492" i="1"/>
  <c r="H493" i="1"/>
  <c r="H494" i="1"/>
  <c r="H495" i="1"/>
  <c r="H496" i="1"/>
  <c r="H498" i="1"/>
  <c r="H499" i="1"/>
  <c r="H500" i="1"/>
  <c r="H501" i="1"/>
  <c r="H502" i="1"/>
  <c r="H504" i="1"/>
  <c r="H503" i="1" s="1"/>
  <c r="H506" i="1"/>
  <c r="H505" i="1" s="1"/>
  <c r="AY5" i="3"/>
  <c r="H405"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E5" i="3"/>
  <c r="I5" i="3"/>
  <c r="H77" i="1"/>
  <c r="H78" i="1"/>
  <c r="H79" i="1"/>
  <c r="H80" i="1"/>
  <c r="H81" i="1"/>
  <c r="H82" i="1"/>
  <c r="H83" i="1"/>
  <c r="H84" i="1"/>
  <c r="H85" i="1"/>
  <c r="H86" i="1"/>
  <c r="H87" i="1"/>
  <c r="H88" i="1"/>
  <c r="H89" i="1"/>
  <c r="H91" i="1"/>
  <c r="H92" i="1"/>
  <c r="H93" i="1"/>
  <c r="H94" i="1"/>
  <c r="H95" i="1"/>
  <c r="H96" i="1"/>
  <c r="H97" i="1"/>
  <c r="H98" i="1"/>
  <c r="H99" i="1"/>
  <c r="H100" i="1"/>
  <c r="H101" i="1"/>
  <c r="H102" i="1"/>
  <c r="H103" i="1"/>
  <c r="H104" i="1"/>
  <c r="H105" i="1"/>
  <c r="H106" i="1"/>
  <c r="H107" i="1"/>
  <c r="H108" i="1"/>
  <c r="H109" i="1"/>
  <c r="H111" i="1"/>
  <c r="H112" i="1"/>
  <c r="H113" i="1"/>
  <c r="H114" i="1"/>
  <c r="H115" i="1"/>
  <c r="H116" i="1"/>
  <c r="H117" i="1"/>
  <c r="H118" i="1"/>
  <c r="H119" i="1"/>
  <c r="H120" i="1"/>
  <c r="H121" i="1"/>
  <c r="M5" i="3"/>
  <c r="Q5" i="3"/>
  <c r="U5" i="3" s="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4" i="1"/>
  <c r="H155" i="1"/>
  <c r="H156" i="1"/>
  <c r="H157" i="1"/>
  <c r="H158" i="1"/>
  <c r="H159" i="1"/>
  <c r="H160" i="1"/>
  <c r="H161" i="1"/>
  <c r="H162" i="1"/>
  <c r="H163" i="1"/>
  <c r="H164" i="1"/>
  <c r="H165" i="1"/>
  <c r="H166" i="1"/>
  <c r="H167" i="1"/>
  <c r="H168" i="1"/>
  <c r="H169" i="1"/>
  <c r="H170" i="1"/>
  <c r="H171" i="1"/>
  <c r="H179" i="1"/>
  <c r="H180" i="1"/>
  <c r="H181" i="1"/>
  <c r="H183" i="1"/>
  <c r="H184" i="1"/>
  <c r="H185" i="1"/>
  <c r="H186" i="1"/>
  <c r="H187" i="1"/>
  <c r="H188" i="1"/>
  <c r="H189" i="1"/>
  <c r="H190" i="1"/>
  <c r="H191" i="1"/>
  <c r="H192" i="1"/>
  <c r="H193" i="1"/>
  <c r="H194" i="1"/>
  <c r="H195" i="1"/>
  <c r="H196" i="1"/>
  <c r="H197" i="1"/>
  <c r="H199" i="1"/>
  <c r="H200" i="1"/>
  <c r="H201" i="1"/>
  <c r="H202" i="1"/>
  <c r="H203" i="1"/>
  <c r="H204" i="1"/>
  <c r="H205" i="1"/>
  <c r="H206" i="1"/>
  <c r="H209" i="1"/>
  <c r="H210" i="1"/>
  <c r="H211" i="1"/>
  <c r="H212" i="1"/>
  <c r="H213" i="1"/>
  <c r="H215" i="1"/>
  <c r="H216" i="1"/>
  <c r="H217" i="1"/>
  <c r="H218" i="1"/>
  <c r="H219" i="1"/>
  <c r="H220" i="1"/>
  <c r="H221" i="1"/>
  <c r="H222" i="1"/>
  <c r="H225" i="1"/>
  <c r="H224" i="1" s="1"/>
  <c r="H226" i="1"/>
  <c r="H228" i="1"/>
  <c r="H229" i="1"/>
  <c r="H232" i="1"/>
  <c r="H233" i="1"/>
  <c r="H234" i="1"/>
  <c r="H235" i="1"/>
  <c r="H237" i="1"/>
  <c r="H238" i="1"/>
  <c r="H239" i="1"/>
  <c r="H240" i="1"/>
  <c r="H241" i="1"/>
  <c r="H242" i="1"/>
  <c r="H243" i="1"/>
  <c r="H244" i="1"/>
  <c r="H245" i="1"/>
  <c r="H247" i="1"/>
  <c r="H248" i="1"/>
  <c r="H249" i="1"/>
  <c r="H250" i="1"/>
  <c r="H254" i="1"/>
  <c r="H255" i="1"/>
  <c r="H256" i="1"/>
  <c r="H257" i="1"/>
  <c r="H258" i="1"/>
  <c r="H259" i="1"/>
  <c r="H260" i="1"/>
  <c r="H261" i="1"/>
  <c r="H262" i="1"/>
  <c r="H263" i="1"/>
  <c r="H264" i="1"/>
  <c r="H265" i="1"/>
  <c r="H266" i="1"/>
  <c r="H269" i="1"/>
  <c r="H270" i="1"/>
  <c r="H271" i="1"/>
  <c r="H272" i="1"/>
  <c r="H273" i="1"/>
  <c r="H274" i="1"/>
  <c r="H275" i="1"/>
  <c r="H276" i="1"/>
  <c r="H277" i="1"/>
  <c r="H278" i="1"/>
  <c r="H279" i="1"/>
  <c r="H280" i="1"/>
  <c r="H282" i="1"/>
  <c r="H283" i="1"/>
  <c r="H284" i="1"/>
  <c r="H285" i="1"/>
  <c r="H286" i="1"/>
  <c r="H287" i="1"/>
  <c r="H288" i="1"/>
  <c r="H289" i="1"/>
  <c r="H290" i="1"/>
  <c r="H291" i="1"/>
  <c r="H294" i="1"/>
  <c r="H295" i="1"/>
  <c r="H296" i="1"/>
  <c r="H298" i="1"/>
  <c r="H299" i="1"/>
  <c r="H302" i="1"/>
  <c r="H303" i="1"/>
  <c r="H306" i="1"/>
  <c r="H307" i="1"/>
  <c r="H310" i="1"/>
  <c r="H311" i="1"/>
  <c r="H313" i="1"/>
  <c r="H314" i="1"/>
  <c r="H315" i="1"/>
  <c r="H316" i="1"/>
  <c r="H317" i="1"/>
  <c r="H7" i="1"/>
  <c r="H8" i="1"/>
  <c r="H9" i="1"/>
  <c r="H11" i="1"/>
  <c r="H12" i="1"/>
  <c r="H13" i="1"/>
  <c r="H14" i="1"/>
  <c r="H15" i="1"/>
  <c r="H16" i="1"/>
  <c r="H18" i="1"/>
  <c r="H19" i="1"/>
  <c r="H20" i="1"/>
  <c r="H22" i="1"/>
  <c r="H23" i="1"/>
  <c r="H24" i="1"/>
  <c r="H305" i="1" l="1"/>
  <c r="H178" i="1"/>
  <c r="H491" i="1"/>
  <c r="H385" i="1"/>
  <c r="H301" i="1"/>
  <c r="H90" i="1"/>
  <c r="H402" i="1"/>
  <c r="H21" i="1"/>
  <c r="H474" i="1"/>
  <c r="H312" i="1"/>
  <c r="H208" i="1"/>
  <c r="H479" i="1"/>
  <c r="H293" i="1"/>
  <c r="H497" i="1"/>
  <c r="H281" i="1"/>
  <c r="H231" i="1"/>
  <c r="H485" i="1"/>
  <c r="H319" i="1"/>
  <c r="H360" i="1"/>
  <c r="H253" i="1"/>
  <c r="H182" i="1"/>
  <c r="H76" i="1"/>
  <c r="H26" i="1"/>
  <c r="I25" i="1" s="1"/>
  <c r="D8" i="3" s="1"/>
  <c r="U8" i="3" s="1"/>
  <c r="H297" i="1"/>
  <c r="H227" i="1"/>
  <c r="H456" i="1"/>
  <c r="H309" i="1"/>
  <c r="H246" i="1"/>
  <c r="H123" i="1"/>
  <c r="H461" i="1"/>
  <c r="H110" i="1"/>
  <c r="H214" i="1"/>
  <c r="H6" i="1"/>
  <c r="I5" i="1" s="1"/>
  <c r="H236" i="1"/>
  <c r="H198" i="1"/>
  <c r="H153" i="1"/>
  <c r="I122" i="1" s="1"/>
  <c r="D14" i="3" s="1"/>
  <c r="Y5" i="3"/>
  <c r="I252" i="1" l="1"/>
  <c r="D20" i="3" s="1"/>
  <c r="AM20" i="3" s="1"/>
  <c r="I75" i="1"/>
  <c r="D11" i="3" s="1"/>
  <c r="U11" i="3" s="1"/>
  <c r="I318" i="1"/>
  <c r="D23" i="3" s="1"/>
  <c r="E23" i="3" s="1"/>
  <c r="E8" i="3"/>
  <c r="Q8" i="3"/>
  <c r="I177" i="1"/>
  <c r="D17" i="3" s="1"/>
  <c r="AM17" i="3" s="1"/>
  <c r="I455" i="1"/>
  <c r="D26" i="3" s="1"/>
  <c r="AP26" i="3" s="1"/>
  <c r="G508" i="1"/>
  <c r="G509" i="1" s="1"/>
  <c r="G510" i="1" s="1"/>
  <c r="M8" i="3"/>
  <c r="I8" i="3"/>
  <c r="U14" i="3"/>
  <c r="Y14" i="3"/>
  <c r="AC14" i="3"/>
  <c r="AG14" i="3"/>
  <c r="D5" i="3"/>
  <c r="AC5" i="3"/>
  <c r="AC11" i="3"/>
  <c r="AS26" i="3" l="1"/>
  <c r="AP17" i="3"/>
  <c r="AG17" i="3"/>
  <c r="AY23" i="3"/>
  <c r="Q11" i="3"/>
  <c r="AV23" i="3"/>
  <c r="Y11" i="3"/>
  <c r="BC11" i="3" s="1"/>
  <c r="AC23" i="3"/>
  <c r="M11" i="3"/>
  <c r="I23" i="3"/>
  <c r="I30" i="3" s="1"/>
  <c r="I31" i="3" s="1"/>
  <c r="I32" i="3" s="1"/>
  <c r="BC8" i="3"/>
  <c r="Q23" i="3"/>
  <c r="AJ23" i="3"/>
  <c r="U23" i="3"/>
  <c r="U30" i="3" s="1"/>
  <c r="U31" i="3" s="1"/>
  <c r="U32" i="3" s="1"/>
  <c r="I507" i="1"/>
  <c r="AS20" i="3"/>
  <c r="AJ20" i="3"/>
  <c r="D30" i="3"/>
  <c r="D31" i="3" s="1"/>
  <c r="D32" i="3" s="1"/>
  <c r="AV26" i="3"/>
  <c r="AV30" i="3" s="1"/>
  <c r="AJ17" i="3"/>
  <c r="AM23" i="3"/>
  <c r="M23" i="3"/>
  <c r="M30" i="3" s="1"/>
  <c r="AY26" i="3"/>
  <c r="AY30" i="3" s="1"/>
  <c r="AS17" i="3"/>
  <c r="Y23" i="3"/>
  <c r="Y30" i="3" s="1"/>
  <c r="Y31" i="3" s="1"/>
  <c r="Y32" i="3" s="1"/>
  <c r="AG23" i="3"/>
  <c r="AG30" i="3" s="1"/>
  <c r="AM26" i="3"/>
  <c r="AS23" i="3"/>
  <c r="AP23" i="3"/>
  <c r="Q30" i="3"/>
  <c r="Q31" i="3" s="1"/>
  <c r="Q32" i="3" s="1"/>
  <c r="E30" i="3"/>
  <c r="E31" i="3" s="1"/>
  <c r="AP20" i="3"/>
  <c r="AC30" i="3"/>
  <c r="BC5" i="3"/>
  <c r="BC14" i="3"/>
  <c r="BC26" i="3" l="1"/>
  <c r="AM30" i="3"/>
  <c r="AM31" i="3" s="1"/>
  <c r="AM32" i="3" s="1"/>
  <c r="AJ30" i="3"/>
  <c r="AJ31" i="3" s="1"/>
  <c r="AJ32" i="3" s="1"/>
  <c r="BC17" i="3"/>
  <c r="AS30" i="3"/>
  <c r="AS31" i="3" s="1"/>
  <c r="BC20" i="3"/>
  <c r="BC23" i="3"/>
  <c r="AP30" i="3"/>
  <c r="AP31" i="3" s="1"/>
  <c r="AP32" i="3" s="1"/>
  <c r="E32" i="3"/>
  <c r="M31" i="3"/>
  <c r="M32" i="3" s="1"/>
  <c r="AC31" i="3"/>
  <c r="AC32" i="3"/>
  <c r="AG31" i="3"/>
  <c r="AG32" i="3" s="1"/>
  <c r="AY31" i="3"/>
  <c r="AY32" i="3" s="1"/>
  <c r="AV31" i="3"/>
  <c r="AV32" i="3" s="1"/>
  <c r="AS32" i="3" l="1"/>
  <c r="BC32" i="3" s="1"/>
  <c r="BC30" i="3"/>
  <c r="BC31" i="3"/>
</calcChain>
</file>

<file path=xl/sharedStrings.xml><?xml version="1.0" encoding="utf-8"?>
<sst xmlns="http://schemas.openxmlformats.org/spreadsheetml/2006/main" count="2352" uniqueCount="1208">
  <si>
    <t>Obra</t>
  </si>
  <si>
    <t>Bancos</t>
  </si>
  <si>
    <t>B.D.I.</t>
  </si>
  <si>
    <t>Encargos Sociais</t>
  </si>
  <si>
    <t>ORÇAMENTO DA NOVA SEDE DO NGI RORAIMA COMPLETO</t>
  </si>
  <si>
    <t xml:space="preserve">SINAPI - 03/2024 - Roraima
SBC - 05/2024 - Roraima
SICRO3 - 01/2024 - Roraima
</t>
  </si>
  <si>
    <t>25,0%</t>
  </si>
  <si>
    <t>Não Desonerado: embutido nos preços unitário dos insumos de mão de obra, de acordo com as bases.</t>
  </si>
  <si>
    <t>Item</t>
  </si>
  <si>
    <t>Código</t>
  </si>
  <si>
    <t>Banco</t>
  </si>
  <si>
    <t>Descrição</t>
  </si>
  <si>
    <t>Und</t>
  </si>
  <si>
    <t>Quant.</t>
  </si>
  <si>
    <t>Valor Unit</t>
  </si>
  <si>
    <t>Total</t>
  </si>
  <si>
    <t>Peso (%)</t>
  </si>
  <si>
    <t xml:space="preserve"> 1 </t>
  </si>
  <si>
    <t>SERVIÇOS INICIAIS</t>
  </si>
  <si>
    <t xml:space="preserve"> 1.1 </t>
  </si>
  <si>
    <t xml:space="preserve"> 90778 </t>
  </si>
  <si>
    <t>SINAPI</t>
  </si>
  <si>
    <t>ENGENHEIRO CIVIL DE OBRA PLENO COM ENCARGOS COMPLEMENTARES</t>
  </si>
  <si>
    <t>H</t>
  </si>
  <si>
    <t xml:space="preserve"> 1.2 </t>
  </si>
  <si>
    <t xml:space="preserve"> 90775 </t>
  </si>
  <si>
    <t>DESENHISTA PROJETISTA COM ENCARGOS COMPLEMENTARES</t>
  </si>
  <si>
    <t xml:space="preserve"> 1.3 </t>
  </si>
  <si>
    <t xml:space="preserve"> 90779 </t>
  </si>
  <si>
    <t>ENGENHEIRO CIVIL DE OBRA SENIOR COM ENCARGOS COMPLEMENTARES</t>
  </si>
  <si>
    <t xml:space="preserve"> 1.4 </t>
  </si>
  <si>
    <t>INSTALAÇÕES PROVISÓRIAS</t>
  </si>
  <si>
    <t xml:space="preserve"> 1.4.1 </t>
  </si>
  <si>
    <t xml:space="preserve"> 00010776 </t>
  </si>
  <si>
    <t>LOCACAO DE CONTAINER 2,30 X 6,00 M, ALT. 2,50 M, PARA ESCRITORIO, SEM DIVISORIAS INTERNAS E SEM SANITARIO (NAO INCLUI MOBILIZACAO/DESMOBILIZACAO)</t>
  </si>
  <si>
    <t>MES</t>
  </si>
  <si>
    <t xml:space="preserve"> 1.4.2 </t>
  </si>
  <si>
    <t xml:space="preserve"> 00010778 </t>
  </si>
  <si>
    <t>LOCACAO DE CONTAINER 2,30 X 6,00 M, ALT. 2,50 M, PARA SANITARIO, COM 4 BACIAS, 8 CHUVEIROS,1 LAVATORIO E 1 MICTORIO (NAO INCLUI MOBILIZACAO/DESMOBILIZACAO)</t>
  </si>
  <si>
    <t xml:space="preserve"> 1.4.4 </t>
  </si>
  <si>
    <t xml:space="preserve"> 102610 </t>
  </si>
  <si>
    <t>CAIXA D´ÁGUA EM POLIETILENO, 3000 LITROS - FORNECIMENTO E INSTALAÇÃO. AF_06/2021</t>
  </si>
  <si>
    <t>UN</t>
  </si>
  <si>
    <t xml:space="preserve"> 1.4.5 </t>
  </si>
  <si>
    <t xml:space="preserve"> 012206 </t>
  </si>
  <si>
    <t>SBC</t>
  </si>
  <si>
    <t>INSTALACAO PROVISORIA DE ELETRICIDADE BAIXA TENSAO</t>
  </si>
  <si>
    <t xml:space="preserve"> 1.4.6 </t>
  </si>
  <si>
    <t xml:space="preserve"> 012075 </t>
  </si>
  <si>
    <t>INSTALACAO PROVISORIA DE AGUA E ESGOTO</t>
  </si>
  <si>
    <t>PT</t>
  </si>
  <si>
    <t xml:space="preserve"> 1.4.7 </t>
  </si>
  <si>
    <t xml:space="preserve"> 023320- 2 </t>
  </si>
  <si>
    <t>Próprio</t>
  </si>
  <si>
    <t>PLACA DE OBRA</t>
  </si>
  <si>
    <t>M²</t>
  </si>
  <si>
    <t xml:space="preserve"> 1.5 </t>
  </si>
  <si>
    <t>MÁQUINAS E FERRAMENTAS</t>
  </si>
  <si>
    <t xml:space="preserve"> 1.5.1 </t>
  </si>
  <si>
    <t xml:space="preserve"> 018504 </t>
  </si>
  <si>
    <t>ALUGUEL MENSAL ANDAIME TUBULAR ATE ALTURA 3,0 METROS</t>
  </si>
  <si>
    <t xml:space="preserve"> 1.5.2 </t>
  </si>
  <si>
    <t xml:space="preserve"> 97064 </t>
  </si>
  <si>
    <t>MONTAGEM E DESMONTAGEM DE ANDAIME TUBULAR TIPO TORRE (EXCLUSIVE ANDAIME E LIMPEZA). AF_03/2024</t>
  </si>
  <si>
    <t>M</t>
  </si>
  <si>
    <t xml:space="preserve"> 1.5.3 </t>
  </si>
  <si>
    <t xml:space="preserve"> 89225 </t>
  </si>
  <si>
    <t>BETONEIRA CAPACIDADE NOMINAL DE 600 L, CAPACIDADE DE MISTURA 360 L, MOTOR ELÉTRICO TRIFÁSICO POTÊNCIA DE 4 CV, SEM CARREGADOR - CHP DIURNO. AF_05/2023</t>
  </si>
  <si>
    <t>CHP</t>
  </si>
  <si>
    <t xml:space="preserve"> 1.6 </t>
  </si>
  <si>
    <t>ADMINISTRAÇÃO LOCAL</t>
  </si>
  <si>
    <t xml:space="preserve"> 1.6.2 </t>
  </si>
  <si>
    <t xml:space="preserve"> 90776 </t>
  </si>
  <si>
    <t>ENCARREGADO GERAL COM ENCARGOS COMPLEMENTARES</t>
  </si>
  <si>
    <t xml:space="preserve"> 1.6.3 </t>
  </si>
  <si>
    <t xml:space="preserve"> 92145 </t>
  </si>
  <si>
    <t>CAMINHONETE CABINE SIMPLES COM MOTOR 1.6 FLEX, CÂMBIO MANUAL, POTÊNCIA 101/104 CV, 2 PORTAS - CHP DIURNO. AF_11/2015</t>
  </si>
  <si>
    <t xml:space="preserve"> 2 </t>
  </si>
  <si>
    <t>REFORMA DO IMÓVEL EXISTENTE</t>
  </si>
  <si>
    <t xml:space="preserve"> 2.1 </t>
  </si>
  <si>
    <t xml:space="preserve"> 104789 </t>
  </si>
  <si>
    <t>DEMOLIÇÃO DE PISO DE CONCRETO SIMPLES, DE FORMA MANUAL, SEM REAPROVEITAMENTO. AF_09/2023</t>
  </si>
  <si>
    <t>m³</t>
  </si>
  <si>
    <t xml:space="preserve"> 2.2 </t>
  </si>
  <si>
    <t xml:space="preserve"> 93358 </t>
  </si>
  <si>
    <t>ESCAVAÇÃO MANUAL DE VALA COM PROFUNDIDADE MENOR OU IGUAL A 1,30 M. AF_02/2021</t>
  </si>
  <si>
    <t xml:space="preserve"> 2.3 </t>
  </si>
  <si>
    <t xml:space="preserve"> 94974 </t>
  </si>
  <si>
    <t>CONCRETO MAGRO PARA LASTRO, TRAÇO 1:4,5:4,5 (EM MASSA SECA DE CIMENTO/ AREIA MÉDIA/ BRITA 1) - PREPARO MANUAL. AF_05/2021</t>
  </si>
  <si>
    <t xml:space="preserve"> 2.4 </t>
  </si>
  <si>
    <t xml:space="preserve"> 97647 </t>
  </si>
  <si>
    <t>REMOÇÃO DE TELHAS DE FIBROCIMENTO METÁLICA E CERÂMICA, DE FORMA MANUAL, SEM REAPROVEITAMENTO. AF_09/2023</t>
  </si>
  <si>
    <t>m²</t>
  </si>
  <si>
    <t xml:space="preserve"> 2.5 </t>
  </si>
  <si>
    <t xml:space="preserve"> 97650 </t>
  </si>
  <si>
    <t>REMOÇÃO DE TRAMA DE MADEIRA PARA COBERTURA, DE FORMA MANUAL, SEM REAPROVEITAMENTO. AF_09/2023</t>
  </si>
  <si>
    <t xml:space="preserve"> 2.6 </t>
  </si>
  <si>
    <t xml:space="preserve"> 97663 </t>
  </si>
  <si>
    <t>REMOÇÃO DE LOUÇAS, DE FORMA MANUAL, SEM REAPROVEITAMENTO. AF_09/2023</t>
  </si>
  <si>
    <t xml:space="preserve"> 2.7 </t>
  </si>
  <si>
    <t xml:space="preserve"> 97666 </t>
  </si>
  <si>
    <t>REMOÇÃO DE METAIS SANITÁRIOS, DE FORMA MANUAL, SEM REAPROVEITAMENTO. AF_09/2023</t>
  </si>
  <si>
    <t xml:space="preserve"> 2.8 </t>
  </si>
  <si>
    <t xml:space="preserve"> 97621 </t>
  </si>
  <si>
    <t>DEMOLIÇÃO DE ALVENARIA DE BLOCO FURADO, DE FORMA MANUAL, COM REAPROVEITAMENTO. AF_09/2023</t>
  </si>
  <si>
    <t xml:space="preserve"> 2.9 </t>
  </si>
  <si>
    <t xml:space="preserve"> 97633 </t>
  </si>
  <si>
    <t>DEMOLIÇÃO DE REVESTIMENTO CERÂMICO, DE FORMA MANUAL, SEM REAPROVEITAMENTO. AF_09/2023</t>
  </si>
  <si>
    <t xml:space="preserve"> 2.10 </t>
  </si>
  <si>
    <t xml:space="preserve"> 97640 </t>
  </si>
  <si>
    <t>REMOÇÃO DE FORROS DE DRYWALL, PVC E FIBROMINERAL, DE FORMA MANUAL, SEM REAPROVEITAMENTO. AF_09/2023</t>
  </si>
  <si>
    <t xml:space="preserve"> 2.11 </t>
  </si>
  <si>
    <t xml:space="preserve"> 017041 </t>
  </si>
  <si>
    <t>BOTA FORA ENTULHO (CARGA E DESCARGA/ MOM.TRANSPORTE 12.5KM.</t>
  </si>
  <si>
    <t xml:space="preserve"> 2.12 </t>
  </si>
  <si>
    <t xml:space="preserve"> 103329 </t>
  </si>
  <si>
    <t>ALVENARIA DE VEDAÇÃO DE BLOCOS CERÂMICOS FURADOS NA HORIZONTAL DE 9X19X19 CM (ESPESSURA 9 CM) E ARGAMASSA DE ASSENTAMENTO COM PREPARO MANUAL. AF_12/2021</t>
  </si>
  <si>
    <t xml:space="preserve"> 2.13 </t>
  </si>
  <si>
    <t xml:space="preserve"> 90825 </t>
  </si>
  <si>
    <t>PORTA DE MADEIRA, MACIÇA (PESADA OU SUPERPESADA), 90X210CM, ESPESSURA DE 3,5CM, INCLUSO DOBRADIÇAS - FORNECIMENTO E INSTALAÇÃO. AF_12/2019</t>
  </si>
  <si>
    <t xml:space="preserve"> 2.14 </t>
  </si>
  <si>
    <t xml:space="preserve"> 91306 </t>
  </si>
  <si>
    <t>FECHADURA DE EMBUTIR PARA PORTAS INTERNAS, COMPLETA, ACABAMENTO PADRÃO MÉDIO, COM EXECUÇÃO DE FURO - FORNECIMENTO E INSTALAÇÃO. AF_12/2019</t>
  </si>
  <si>
    <t xml:space="preserve"> 2.15 </t>
  </si>
  <si>
    <t xml:space="preserve"> 90830 </t>
  </si>
  <si>
    <t>FECHADURA DE EMBUTIR COM CILINDRO, EXTERNA, COMPLETA, ACABAMENTO PADRÃO MÉDIO, INCLUSO EXECUÇÃO DE FURO - FORNECIMENTO E INSTALAÇÃO. AF_12/2019</t>
  </si>
  <si>
    <t xml:space="preserve"> 2.16 </t>
  </si>
  <si>
    <t xml:space="preserve"> 90831 </t>
  </si>
  <si>
    <t>FECHADURA DE EMBUTIR PARA PORTA DE BANHEIRO, COMPLETA, ACABAMENTO PADRÃO MÉDIO, INCLUSO EXECUÇÃO DE FURO - FORNECIMENTO E INSTALAÇÃO. AF_12/2019</t>
  </si>
  <si>
    <t xml:space="preserve"> 2.17 </t>
  </si>
  <si>
    <t xml:space="preserve"> 87905 </t>
  </si>
  <si>
    <t>CHAPISCO APLICADO EM ALVENARIA (COM PRESENÇA DE VÃOS) E ESTRUTURAS DE CONCRETO DE FACHADA, COM COLHER DE PEDREIRO.  ARGAMASSA TRAÇO 1:3 COM PREPARO EM BETONEIRA 400L. AF_10/2022</t>
  </si>
  <si>
    <t xml:space="preserve"> 2.18 </t>
  </si>
  <si>
    <t xml:space="preserve"> 104218 </t>
  </si>
  <si>
    <t>EMBOÇO OU MASSA ÚNICA EM ARGAMASSA TRAÇO 1:2:8, PREPARO MANUAL, APLICADA MANUALMENTE EM PANOS DE FACHADA COM PRESENÇA DE VÃOS, ESPESSURA DE 25 MM, ACESSO POR ANDAIME. AF_08/2022</t>
  </si>
  <si>
    <t xml:space="preserve"> 2.19 </t>
  </si>
  <si>
    <t xml:space="preserve"> 87273 </t>
  </si>
  <si>
    <t>REVESTIMENTO CERÂMICO PARA PAREDES INTERNAS COM PLACAS TIPO ESMALTADA EXTRA  DE DIMENSÕES 33X45 CM APLICADAS NA ALTURA INTEIRA DAS PAREDES. AF_02/2023_PE</t>
  </si>
  <si>
    <t xml:space="preserve"> 2.20 </t>
  </si>
  <si>
    <t xml:space="preserve"> 102179 </t>
  </si>
  <si>
    <t>INSTALAÇÃO DE VIDRO TEMPERADO, E = 6 MM, ENCAIXADO EM PERFIL U. AF_01/2021_PS</t>
  </si>
  <si>
    <t xml:space="preserve"> 2.21 </t>
  </si>
  <si>
    <t xml:space="preserve"> 92543 </t>
  </si>
  <si>
    <t>TRAMA DE MADEIRA COMPOSTA POR TERÇAS PARA TELHADOS DE ATÉ 2 ÁGUAS PARA TELHA ONDULADA DE FIBROCIMENTO, METÁLICA, PLÁSTICA OU TERMOACÚSTICA, INCLUSO TRANSPORTE VERTICAL. AF_07/2019</t>
  </si>
  <si>
    <t xml:space="preserve"> 2.22 </t>
  </si>
  <si>
    <t xml:space="preserve"> 94216 </t>
  </si>
  <si>
    <t>TELHAMENTO COM TELHA METÁLICA TERMOACÚSTICA E = 30 MM, COM ATÉ 2 ÁGUAS, INCLUSO IÇAMENTO. AF_07/2019</t>
  </si>
  <si>
    <t xml:space="preserve"> 2.22.1 </t>
  </si>
  <si>
    <t xml:space="preserve"> 94229 </t>
  </si>
  <si>
    <t>CALHA EM CHAPA DE AÇO GALVANIZADO NÚMERO 24, DESENVOLVIMENTO DE 100 CM, INCLUSO TRANSPORTE VERTICAL. AF_07/2019</t>
  </si>
  <si>
    <t xml:space="preserve"> 2.22.2 </t>
  </si>
  <si>
    <t xml:space="preserve"> 89578 </t>
  </si>
  <si>
    <t>TUBO PVC, SÉRIE R, ÁGUA PLUVIAL, DN 100 MM, FORNECIDO E INSTALADO EM CONDUTORES VERTICAIS DE ÁGUAS PLUVIAIS. AF_06/2022</t>
  </si>
  <si>
    <t xml:space="preserve"> 2.23 </t>
  </si>
  <si>
    <t xml:space="preserve"> 94231 </t>
  </si>
  <si>
    <t>RUFO EM CHAPA DE AÇO GALVANIZADO NÚMERO 24, CORTE DE 25 CM, INCLUSO TRANSPORTE VERTICAL. AF_07/2019</t>
  </si>
  <si>
    <t xml:space="preserve"> 2.24 </t>
  </si>
  <si>
    <t xml:space="preserve"> 090685 </t>
  </si>
  <si>
    <t>PINGADEIRA CONCRETO PARA TOPO DE MUROS 0,20m</t>
  </si>
  <si>
    <t xml:space="preserve"> 2.25 </t>
  </si>
  <si>
    <t xml:space="preserve"> 98553 </t>
  </si>
  <si>
    <t>IMPERMEABILIZAÇÃO DE SUPERFÍCIE COM MEMBRANA À BASE DE POLIURETANO, 2 DEMÃOS. AF_09/2023</t>
  </si>
  <si>
    <t xml:space="preserve"> 2.26 </t>
  </si>
  <si>
    <t xml:space="preserve"> 101965 </t>
  </si>
  <si>
    <t>PEITORIL LINEAR EM GRANITO OU MÁRMORE, L = 15CM, COMPRIMENTO DE ATÉ 2M, ASSENTADO COM ARGAMASSA 1:6 COM ADITIVO. AF_11/2020</t>
  </si>
  <si>
    <t xml:space="preserve"> 2.27 </t>
  </si>
  <si>
    <t xml:space="preserve"> 96116 </t>
  </si>
  <si>
    <t>FORRO EM RÉGUAS DE PVC, FRISADO, PARA AMBIENTES COMERCIAIS, INCLUSIVE ESTRUTURA BIDIRECIONAL DE FIXAÇÃO. AF_08/2023_PS</t>
  </si>
  <si>
    <t xml:space="preserve"> 2.28 </t>
  </si>
  <si>
    <t xml:space="preserve"> 88411 </t>
  </si>
  <si>
    <t>APLICAÇÃO MANUAL DE FUNDO SELADOR ACRÍLICO EM PANOS COM PRESENÇA DE VÃOS DE EDIFÍCIOS DE MÚLTIPLOS PAVIMENTOS. AF_03/2024</t>
  </si>
  <si>
    <t xml:space="preserve"> 2.29 </t>
  </si>
  <si>
    <t xml:space="preserve"> 88495 </t>
  </si>
  <si>
    <t>EMASSAMENTO COM MASSA LÁTEX, APLICAÇÃO EM PAREDE, UMA DEMÃO, LIXAMENTO MANUAL. AF_04/2023</t>
  </si>
  <si>
    <t xml:space="preserve"> 2.30 </t>
  </si>
  <si>
    <t xml:space="preserve"> 88489 </t>
  </si>
  <si>
    <t>PINTURA LÁTEX ACRÍLICA PREMIUM, APLICAÇÃO MANUAL EM PAREDES, DUAS DEMÃOS. AF_04/2023</t>
  </si>
  <si>
    <t xml:space="preserve"> 2.31 </t>
  </si>
  <si>
    <t xml:space="preserve"> 88424 </t>
  </si>
  <si>
    <t>APLICAÇÃO MANUAL DE PINTURA COM TINTA TEXTURIZADA ACRÍLICA EM PANOS COM PRESENÇA DE VÃOS DE EDIFÍCIOS DE MÚLTIPLOS PAVIMENTOS, DUAS CORES. AF_03/2024</t>
  </si>
  <si>
    <t xml:space="preserve"> 2.32 </t>
  </si>
  <si>
    <t xml:space="preserve"> 180821 </t>
  </si>
  <si>
    <t>PINTURA COM SELADOR DE MADEIRA BASE D'AGUA</t>
  </si>
  <si>
    <t xml:space="preserve"> 2.33 </t>
  </si>
  <si>
    <t xml:space="preserve"> 102213 </t>
  </si>
  <si>
    <t>PINTURA VERNIZ (INCOLOR) ALQUÍDICO EM MADEIRA, USO INTERNO E EXTERNO, 2 DEMÃOS. AF_01/2021</t>
  </si>
  <si>
    <t xml:space="preserve"> 2.34 </t>
  </si>
  <si>
    <t xml:space="preserve"> 102219 </t>
  </si>
  <si>
    <t>PINTURA TINTA DE ACABAMENTO (PIGMENTADA) ESMALTE SINTÉTICO ACETINADO EM MADEIRA, 2 DEMÃOS. AF_01/2021</t>
  </si>
  <si>
    <t xml:space="preserve"> 2.35 </t>
  </si>
  <si>
    <t xml:space="preserve"> 100722 </t>
  </si>
  <si>
    <t>PINTURA COM TINTA ALQUÍDICA DE FUNDO (TIPO ZARCÃO) APLICADA A ROLO OU PINCEL SOBRE SUPERFÍCIES METÁLICAS (EXCETO PERFIL) EXECUTADO EM OBRA (POR DEMÃO). AF_01/2020</t>
  </si>
  <si>
    <t xml:space="preserve"> 2.36 </t>
  </si>
  <si>
    <t xml:space="preserve"> 87642 </t>
  </si>
  <si>
    <t>CONTRAPISO EM ARGAMASSA TRAÇO 1:4 (CIMENTO E AREIA), PREPARO MANUAL, APLICADO EM ÁREAS SECAS SOBRE LAJE, ADERIDO, ACABAMENTO NÃO REFORÇADO, ESPESSURA 4CM. AF_07/2021</t>
  </si>
  <si>
    <t xml:space="preserve"> 2.37 </t>
  </si>
  <si>
    <t xml:space="preserve"> 2.38 </t>
  </si>
  <si>
    <t xml:space="preserve"> 97088 </t>
  </si>
  <si>
    <t>ARMAÇÃO PARA EXECUÇÃO DE RADIER, PISO DE CONCRETO OU LAJE SOBRE SOLO, COM USO DE TELA Q-92. AF_09/2021</t>
  </si>
  <si>
    <t>KG</t>
  </si>
  <si>
    <t xml:space="preserve"> 2.39 </t>
  </si>
  <si>
    <t xml:space="preserve"> 98682 </t>
  </si>
  <si>
    <t>PISO CIMENTADO, TRAÇO 1:3 (CIMENTO E AREIA), ACABAMENTO RÚSTICO, ESPESSURA 3,0 CM, PREPARO MECÂNICO DA ARGAMASSA. AF_09/2020</t>
  </si>
  <si>
    <t xml:space="preserve"> 2.40 </t>
  </si>
  <si>
    <t xml:space="preserve"> 87248 </t>
  </si>
  <si>
    <t>REVESTIMENTO CERÂMICO PARA PISO COM PLACAS TIPO ESMALTADA EXTRA DE DIMENSÕES 35X35 CM APLICADA EM AMBIENTES DE ÁREA MAIOR QUE 10 M2. AF_02/2023_PE</t>
  </si>
  <si>
    <t xml:space="preserve"> 2.41 </t>
  </si>
  <si>
    <t xml:space="preserve"> 73886/001 </t>
  </si>
  <si>
    <t>RODAPE EM MADEIRA, ALTURA 7CM, FIXADO EM PECAS DE MADEIRA</t>
  </si>
  <si>
    <t xml:space="preserve"> 2.42 </t>
  </si>
  <si>
    <t xml:space="preserve"> 98689 </t>
  </si>
  <si>
    <t>SOLEIRA EM GRANITO, LARGURA 15 CM, ESPESSURA 2,0 CM. AF_09/2020</t>
  </si>
  <si>
    <t xml:space="preserve"> 2.43 </t>
  </si>
  <si>
    <t xml:space="preserve"> 96531 </t>
  </si>
  <si>
    <t>FABRICAÇÃO, MONTAGEM E DESMONTAGEM DE FÔRMA PARA BLOCO DE COROAMENTO, EM MADEIRA SERRADA, E=25 MM, 2 UTILIZAÇÕES. AF_01/2024</t>
  </si>
  <si>
    <t xml:space="preserve"> 2.44 </t>
  </si>
  <si>
    <t xml:space="preserve"> 2.45 </t>
  </si>
  <si>
    <t xml:space="preserve"> 94964 </t>
  </si>
  <si>
    <t>CONCRETO FCK = 20MPA, TRAÇO 1:2,7:3 (EM MASSA SECA DE CIMENTO/ AREIA MÉDIA/ BRITA 1) - PREPARO MECÂNICO COM BETONEIRA 400 L. AF_05/2021</t>
  </si>
  <si>
    <t xml:space="preserve"> 2.46 </t>
  </si>
  <si>
    <t xml:space="preserve"> painel-1 </t>
  </si>
  <si>
    <t>PAINÉL DE MADEIRA MODELO 1</t>
  </si>
  <si>
    <t xml:space="preserve"> 3 </t>
  </si>
  <si>
    <t>LAGO / DECK / PAINEL VERDE</t>
  </si>
  <si>
    <t xml:space="preserve"> 3.1 </t>
  </si>
  <si>
    <t xml:space="preserve"> 99059 </t>
  </si>
  <si>
    <t>LOCAÇÃO CONVENCIONAL DE OBRA, UTILIZANDO GABARITO DE TÁBUAS CORRIDAS PONTALETADAS A CADA 2,00M -  2 UTILIZAÇÕES. AF_03/2024</t>
  </si>
  <si>
    <t xml:space="preserve"> 3.2 </t>
  </si>
  <si>
    <t xml:space="preserve"> 88859 </t>
  </si>
  <si>
    <t>RETROESCAVADEIRA SOBRE RODAS COM CARREGADEIRA, TRAÇÃO 4X2, POTÊNCIA LÍQ. 79 HP, CAÇAMBA CARREG. CAP. MÍN. 1 M3, CAÇAMBA RETRO CAP. 0,20 M3, PESO OPERACIONAL MÍN. 6.570 KG, PROFUNDIDADE ESCAVAÇÃO MÁX. 4,37 M - DEPRECIAÇÃO. AF_06/2014</t>
  </si>
  <si>
    <t xml:space="preserve"> 3.3 </t>
  </si>
  <si>
    <t xml:space="preserve"> 3.4 </t>
  </si>
  <si>
    <t xml:space="preserve"> 030349 </t>
  </si>
  <si>
    <t>CONCRETO 1:2:3 18MPa +254 L/agua-PILARES/SAPATAS-FORMAS/ACO</t>
  </si>
  <si>
    <t xml:space="preserve"> 3.5 </t>
  </si>
  <si>
    <t xml:space="preserve"> 98546 </t>
  </si>
  <si>
    <t>IMPERMEABILIZAÇÃO DE SUPERFÍCIE COM MANTA ASFÁLTICA, UMA CAMADA, INCLUSIVE APLICAÇÃO DE PRIMER ASFÁLTICO, E=4MM. AF_09/2023</t>
  </si>
  <si>
    <t xml:space="preserve"> 3.6 </t>
  </si>
  <si>
    <t xml:space="preserve"> 102491 </t>
  </si>
  <si>
    <t>PINTURA DE PISO COM TINTA ACRÍLICA, APLICAÇÃO MANUAL, 2 DEMÃOS, INCLUSO FUNDO PREPARADOR. AF_05/2021</t>
  </si>
  <si>
    <t xml:space="preserve"> 3.7 </t>
  </si>
  <si>
    <t xml:space="preserve"> 3.8 </t>
  </si>
  <si>
    <t xml:space="preserve"> 103319 </t>
  </si>
  <si>
    <t>ALVENARIA DE VEDAÇÃO DE BLOCOS VAZADOS DE CONCRETO DE 14X19X39 CM (ESPESSURA 14 CM) E ARGAMASSA DE ASSENTAMENTO COM PREPARO MANUAL. AF_12/2021</t>
  </si>
  <si>
    <t xml:space="preserve"> 3.9 </t>
  </si>
  <si>
    <t xml:space="preserve"> 92541 </t>
  </si>
  <si>
    <t>TRAMA DE MADEIRA COMPOSTA POR RIPAS, CAIBROS E TERÇAS PARA TELHADOS DE ATÉ 2 ÁGUAS PARA TELHA CERÂMICA CAPA-CANAL, INCLUSO TRANSPORTE VERTICAL. AF_07/2019</t>
  </si>
  <si>
    <t xml:space="preserve"> 3.10 </t>
  </si>
  <si>
    <t xml:space="preserve"> 040584 </t>
  </si>
  <si>
    <t>DECK EM MADEIRA IPE TRATADO 9CM</t>
  </si>
  <si>
    <t xml:space="preserve"> 3.11 </t>
  </si>
  <si>
    <t xml:space="preserve"> 180057 </t>
  </si>
  <si>
    <t>PINTURA VERNIZ EM FORRO DE MADEIRA 2 DEMAOS</t>
  </si>
  <si>
    <t xml:space="preserve"> 3.12 </t>
  </si>
  <si>
    <t xml:space="preserve"> 88267 </t>
  </si>
  <si>
    <t>ENCANADOR OU BOMBEIRO HIDRÁULICO COM ENCARGOS COMPLEMENTARES</t>
  </si>
  <si>
    <t xml:space="preserve"> 3.13 </t>
  </si>
  <si>
    <t xml:space="preserve"> 011604 </t>
  </si>
  <si>
    <t>PESSOAL TECNICO AJUDANTE DE INSTALADOR</t>
  </si>
  <si>
    <t xml:space="preserve"> 3.14 </t>
  </si>
  <si>
    <t>INSTALAÇÕES HIDROSANITÁRIAS DO LAGO</t>
  </si>
  <si>
    <t xml:space="preserve"> 3.14.1 </t>
  </si>
  <si>
    <t xml:space="preserve"> 89446 </t>
  </si>
  <si>
    <t>TUBO, PVC, SOLDÁVEL, DN 25MM, INSTALADO EM PRUMADA DE ÁGUA - FORNECIMENTO E INSTALAÇÃO. AF_06/2022</t>
  </si>
  <si>
    <t xml:space="preserve"> 3.14.2 </t>
  </si>
  <si>
    <t xml:space="preserve"> 94649 </t>
  </si>
  <si>
    <t>TUBO, PVC, SOLDÁVEL, DN 32 MM, INSTALADO EM RESERVAÇÃO DE ÁGUA DE EDIFICAÇÃO QUE POSSUA RESERVATÓRIO DE FIBRA/FIBROCIMENTO   FORNECIMENTO E INSTALAÇÃO. AF_06/2016</t>
  </si>
  <si>
    <t xml:space="preserve"> 3.14.3 </t>
  </si>
  <si>
    <t xml:space="preserve"> 89448 </t>
  </si>
  <si>
    <t>TUBO, PVC, SOLDÁVEL, DN 40MM, INSTALADO EM PRUMADA DE ÁGUA - FORNECIMENTO E INSTALAÇÃO. AF_06/2022</t>
  </si>
  <si>
    <t xml:space="preserve"> 3.14.4 </t>
  </si>
  <si>
    <t xml:space="preserve"> 89449 </t>
  </si>
  <si>
    <t>TUBO, PVC, SOLDÁVEL, DN 50MM, INSTALADO EM PRUMADA DE ÁGUA - FORNECIMENTO E INSTALAÇÃO. AF_06/2022</t>
  </si>
  <si>
    <t xml:space="preserve"> 3.14.5 </t>
  </si>
  <si>
    <t xml:space="preserve"> 89413 </t>
  </si>
  <si>
    <t>JOELHO 90 GRAUS, PVC, SOLDÁVEL, DN 32MM, INSTALADO EM RAMAL DE DISTRIBUIÇÃO DE ÁGUA - FORNECIMENTO E INSTALAÇÃO. AF_06/2022</t>
  </si>
  <si>
    <t xml:space="preserve"> 3.14.6 </t>
  </si>
  <si>
    <t xml:space="preserve"> 72451 </t>
  </si>
  <si>
    <t>TE REDUÇÃO PVC SOLDAVEL AGUA FRIA 32X25MM - FORNECIMENTO E
INSTALACAO</t>
  </si>
  <si>
    <t xml:space="preserve"> 3.14.7 </t>
  </si>
  <si>
    <t xml:space="preserve"> 89408 </t>
  </si>
  <si>
    <t>JOELHO 90 GRAUS, PVC, SOLDÁVEL, DN 25MM, INSTALADO EM RAMAL DE DISTRIBUIÇÃO DE ÁGUA - FORNECIMENTO E INSTALAÇÃO. AF_06/2022</t>
  </si>
  <si>
    <t xml:space="preserve"> 3.14.8 </t>
  </si>
  <si>
    <t xml:space="preserve"> 89620 </t>
  </si>
  <si>
    <t>TE, PVC, SOLDÁVEL, DN 32MM, INSTALADO EM PRUMADA DE ÁGUA - FORNECIMENTO E INSTALAÇÃO. AF_06/2022</t>
  </si>
  <si>
    <t xml:space="preserve"> 3.14.9 </t>
  </si>
  <si>
    <t xml:space="preserve"> 94678 </t>
  </si>
  <si>
    <t>JOELHO 90 GRAUS, PVC, SOLDÁVEL, DN 50 MM INSTALADO EM RESERVAÇÃO DE ÁGUA DE EDIFICAÇÃO QUE POSSUA RESERVATÓRIO DE FIBRA/FIBROCIMENTO   FORNECIMENTO E INSTALAÇÃO. AF_06/2016</t>
  </si>
  <si>
    <t xml:space="preserve"> 3.14.10 </t>
  </si>
  <si>
    <t xml:space="preserve"> 104014 </t>
  </si>
  <si>
    <t>BUCHA DE REDUÇÃO, LONGA, PVC, SOLDÁVEL, DN 40 X 25 MM, INSTALADO EM RAMAL DE DISTRIBUIÇÃO DE ÁGUA - FORNECIMENTO E INSTALAÇÃO. AF_06/2022</t>
  </si>
  <si>
    <t xml:space="preserve"> 3.14.11 </t>
  </si>
  <si>
    <t xml:space="preserve"> 72452 </t>
  </si>
  <si>
    <t>TE REDUÇÃO PVC SOLDAVEL AGUA FRIA 40X32MM - FORNECIMENTO E
INSTALACAO</t>
  </si>
  <si>
    <t xml:space="preserve"> 3.14.12 </t>
  </si>
  <si>
    <t xml:space="preserve"> 94676 </t>
  </si>
  <si>
    <t>JOELHO 90 GRAUS, PVC, SOLDÁVEL, DN 40 MM INSTALADO EM RESERVAÇÃO DE ÁGUA DE EDIFICAÇÃO QUE POSSUA RESERVATÓRIO DE FIBRA/FIBROCIMENTO   FORNECIMENTO E INSTALAÇÃO. AF_06/2016</t>
  </si>
  <si>
    <t xml:space="preserve"> 3.14.13 </t>
  </si>
  <si>
    <t xml:space="preserve"> 103972 </t>
  </si>
  <si>
    <t>BUCHA DE REDUÇÃO, LONGA, PVC, SOLDÁVEL, DN 75 X 50 MM, INSTALADO EM PRUMADA DE ÁGUA - FORNECIMENTO E INSTALAÇÃO. AF_06/2022</t>
  </si>
  <si>
    <t xml:space="preserve"> 3.14.14 </t>
  </si>
  <si>
    <t xml:space="preserve"> 94702 </t>
  </si>
  <si>
    <t>TÊ DE REDUÇÃO, PVC, SOLDÁVEL, DN 110 MM X 60 MM, INSTALADO EM RESERVAÇÃO DE ÁGUA DE EDIFICAÇÃO QUE POSSUA RESERVATÓRIO DE FIBRA/FIBROCIMENTO   FORNECIMENTO E INSTALAÇÃO. AF_06/2016</t>
  </si>
  <si>
    <t xml:space="preserve"> 3.14.15 </t>
  </si>
  <si>
    <t xml:space="preserve"> 89617 </t>
  </si>
  <si>
    <t>TE, PVC, SOLDÁVEL, DN 25MM, INSTALADO EM PRUMADA DE ÁGUA - FORNECIMENTO E INSTALAÇÃO. AF_06/2022</t>
  </si>
  <si>
    <t xml:space="preserve"> 3.14.16 </t>
  </si>
  <si>
    <t xml:space="preserve"> 103039 </t>
  </si>
  <si>
    <t>REGISTRO DE ESFERA, PVC, ROSCÁVEL, COM VOLANTE, 1 1/2" - FORNECIMENTO E INSTALAÇÃO. AF_08/2021</t>
  </si>
  <si>
    <t xml:space="preserve"> 3.14.17 </t>
  </si>
  <si>
    <t xml:space="preserve"> 103997 </t>
  </si>
  <si>
    <t>UNIÃO, PVC, SOLDÁVEL, DN 50MM, INSTALADO EM RAMAL DE DISTRIBUIÇÃO DE ÁGUA - FORNECIMENTO E INSTALAÇÃO. AF_06/2022</t>
  </si>
  <si>
    <t xml:space="preserve"> 3.14.18 </t>
  </si>
  <si>
    <t xml:space="preserve"> 00010588 </t>
  </si>
  <si>
    <t>BOMBA SUBMERSIVEL, ELETRICA, TRIFASICA, POTENCIA 0,98 HP, DIAMETRO DO ROTOR 142 MM SEMIABERTO, BOCAL DE SAIDA DIAMETRO DE 2 POLEGADAS, HM/Q = 2 M / 32 M3/H A 8 M / 16 M3/H</t>
  </si>
  <si>
    <t xml:space="preserve"> 3.14.19 </t>
  </si>
  <si>
    <t xml:space="preserve"> 012575 </t>
  </si>
  <si>
    <t>CONJUNTO FILTRO E BOMBA DANCOR PISCINA ATE 147.200 LITROS DFR-30-18 220/380V TRIFASICA DANCOR</t>
  </si>
  <si>
    <t xml:space="preserve"> 3.15 </t>
  </si>
  <si>
    <t>PAINEL VERDE</t>
  </si>
  <si>
    <t xml:space="preserve"> 3.15.1 </t>
  </si>
  <si>
    <t xml:space="preserve"> 94652 </t>
  </si>
  <si>
    <t>TUBO, PVC, SOLDÁVEL, DN 60 MM, INSTALADO EM RESERVAÇÃO DE ÁGUA DE EDIFICAÇÃO QUE POSSUA RESERVATÓRIO DE FIBRA/FIBROCIMENTO   FORNECIMENTO E INSTALAÇÃO. AF_06/2016</t>
  </si>
  <si>
    <t xml:space="preserve"> 3.15.2 </t>
  </si>
  <si>
    <t xml:space="preserve"> 3.15.3 </t>
  </si>
  <si>
    <t xml:space="preserve"> 89480 </t>
  </si>
  <si>
    <t>ALVENARIA DE BLOCOS DE CONCRETO ESTRUTURAL 14X19X29 CM (ESPESSURA 14 CM), FBK = 14 MPA, UTILIZANDO COLHER DE PEDREIRO. AF_10/2022</t>
  </si>
  <si>
    <t xml:space="preserve"> 3.15.4 </t>
  </si>
  <si>
    <t xml:space="preserve"> 87893 </t>
  </si>
  <si>
    <t>CHAPISCO APLICADO EM ALVENARIA (SEM PRESENÇA DE VÃOS) E ESTRUTURAS DE CONCRETO DE FACHADA, COM COLHER DE PEDREIRO.  ARGAMASSA TRAÇO 1:3 COM PREPARO MANUAL. AF_10/2022</t>
  </si>
  <si>
    <t xml:space="preserve"> 3.15.5 </t>
  </si>
  <si>
    <t xml:space="preserve"> 104234 </t>
  </si>
  <si>
    <t>EMBOÇO OU MASSA ÚNICA EM ARGAMASSA TRAÇO 1:2:8, PREPARO MANUAL, APLICADA MANUALMENTE EM PANOS DE FACHADA SEM PRESENÇA DE VÃOS, ESPESSURA DE 25 MM, ACESSO POR ANDAIME. AF_08/2022</t>
  </si>
  <si>
    <t xml:space="preserve"> 3.15.6 </t>
  </si>
  <si>
    <t xml:space="preserve"> 00004430 </t>
  </si>
  <si>
    <t>CAIBRO NAO APARELHADO *5 X 6* CM, EM MACARANDUBA/MASSARANDUBA, ANGELIM OU EQUIVALENTE DA REGIAO - BRUTA</t>
  </si>
  <si>
    <t xml:space="preserve"> 3.15.7 </t>
  </si>
  <si>
    <t xml:space="preserve"> 00003992 </t>
  </si>
  <si>
    <t>TABUA APARELHADA *2,5 X 30* CM, EM MACARANDUBA/MASSARANDUBA, ANGELIM OU EQUIVALENTE DA REGIAO</t>
  </si>
  <si>
    <t xml:space="preserve"> 3.15.8 </t>
  </si>
  <si>
    <t xml:space="preserve"> 00005069 </t>
  </si>
  <si>
    <t>PREGO DE ACO POLIDO COM CABECA 17 X 27 (2 1/2 X 11)</t>
  </si>
  <si>
    <t xml:space="preserve"> 3.15.9 </t>
  </si>
  <si>
    <t xml:space="preserve"> 102223 </t>
  </si>
  <si>
    <t>PINTURA VERNIZ (INCOLOR) ALQUÍDICO EM MADEIRA, USO INTERNO E EXTERNO, 3 DEMÃOS. AF_01/2021</t>
  </si>
  <si>
    <t xml:space="preserve"> 4 </t>
  </si>
  <si>
    <t xml:space="preserve"> 4.1 </t>
  </si>
  <si>
    <t xml:space="preserve"> 96527 </t>
  </si>
  <si>
    <t>ESCAVAÇÃO MANUAL PARA VIGA BALDRAME OU SAPATA CORRIDA (INCLUINDO ESCAVAÇÃO PARA COLOCAÇÃO DE FÔRMAS). AF_01/2024</t>
  </si>
  <si>
    <t xml:space="preserve"> 4.2 </t>
  </si>
  <si>
    <t xml:space="preserve"> 4.3 </t>
  </si>
  <si>
    <t xml:space="preserve"> 4.4 </t>
  </si>
  <si>
    <t xml:space="preserve"> 104918 </t>
  </si>
  <si>
    <t>ARMAÇÃO DE SAPATA ISOLADA, VIGA BALDRAME E SAPATA CORRIDA UTILIZANDO AÇO CA-50 DE 8 MM - MONTAGEM. AF_01/2024</t>
  </si>
  <si>
    <t xml:space="preserve"> 4.5 </t>
  </si>
  <si>
    <t xml:space="preserve"> 4.6 </t>
  </si>
  <si>
    <t xml:space="preserve"> 93382 </t>
  </si>
  <si>
    <t>REATERRO MANUAL DE VALAS, COM COMPACTADOR DE SOLOS DE PERCUSSÃO. AF_08/2023</t>
  </si>
  <si>
    <t xml:space="preserve"> 4.7 </t>
  </si>
  <si>
    <t xml:space="preserve"> 040057 </t>
  </si>
  <si>
    <t>PILAR MADEIRA DE LEI 20x20cm- BLOCO SERRADO EM BRUTO</t>
  </si>
  <si>
    <t xml:space="preserve"> 4.8 </t>
  </si>
  <si>
    <t xml:space="preserve"> 4.9 </t>
  </si>
  <si>
    <t xml:space="preserve"> 95465 </t>
  </si>
  <si>
    <t>COBOGO CERAMICO (ELEMENTO VAZADO), 9X20X20CM, ASSENTADO COM ARGAMASSA TRACO 1:4 DE CIMENTO E AREIA</t>
  </si>
  <si>
    <t xml:space="preserve"> 4.10 </t>
  </si>
  <si>
    <t xml:space="preserve"> 102181 </t>
  </si>
  <si>
    <t>INSTALAÇÃO DE VIDRO TEMPERADO, E = 10 MM, ENCAIXADO EM PERFIL U. AF_01/2021_PS</t>
  </si>
  <si>
    <t xml:space="preserve"> 4.11 </t>
  </si>
  <si>
    <t xml:space="preserve"> 4.12 </t>
  </si>
  <si>
    <t xml:space="preserve"> 100370 </t>
  </si>
  <si>
    <t>FABRICAÇÃO E INSTALAÇÃO DE MEIA TESOURA DE MADEIRA NÃO APARELHADA, COM VÃO DE 6 M, PARA TELHA ONDULADA DE FIBROCIMENTO, ALUMÍNIO, PLÁSTICA OU TERMOACÚSTICA, INCLUSO IÇAMENTO. AF_07/2019</t>
  </si>
  <si>
    <t xml:space="preserve"> 4.13 </t>
  </si>
  <si>
    <t xml:space="preserve"> 4.14 </t>
  </si>
  <si>
    <t xml:space="preserve"> 4.15 </t>
  </si>
  <si>
    <t xml:space="preserve"> 4.16 </t>
  </si>
  <si>
    <t xml:space="preserve"> 110100 </t>
  </si>
  <si>
    <t>PAINEL EM MADEIRA/VENEZIANA FIXA</t>
  </si>
  <si>
    <t xml:space="preserve"> 4.17 </t>
  </si>
  <si>
    <t xml:space="preserve"> 4.18 </t>
  </si>
  <si>
    <t xml:space="preserve"> 94218 </t>
  </si>
  <si>
    <t>TELHAMENTO COM TELHA ESTRUTURAL DE FIBROCIMENTO E= 8 MM, COM ATÉ 2 ÁGUAS, INCLUSO IÇAMENTO. AF_07/2019_PS</t>
  </si>
  <si>
    <t xml:space="preserve"> 4.19 </t>
  </si>
  <si>
    <t xml:space="preserve"> 4.20 </t>
  </si>
  <si>
    <t xml:space="preserve"> 4.21 </t>
  </si>
  <si>
    <t xml:space="preserve"> 94970 </t>
  </si>
  <si>
    <t>CONCRETO FCK = 20MPA, TRAÇO 1:2,7:3 (EM MASSA SECA DE CIMENTO/ AREIA MÉDIA/ BRITA 1) - PREPARO MECÂNICO COM BETONEIRA 600 L. AF_05/2021</t>
  </si>
  <si>
    <t xml:space="preserve"> 4.22 </t>
  </si>
  <si>
    <t xml:space="preserve"> 4.23 </t>
  </si>
  <si>
    <t xml:space="preserve"> 4.24 </t>
  </si>
  <si>
    <t xml:space="preserve"> 00006193 </t>
  </si>
  <si>
    <t>TABUA NAO APARELHADA *2,5 X 20* CM, EM MACARANDUBA/MASSARANDUBA, ANGELIM OU EQUIVALENTE DA REGIAO - BRUTA</t>
  </si>
  <si>
    <t xml:space="preserve"> 4.25 </t>
  </si>
  <si>
    <t xml:space="preserve"> 98680 </t>
  </si>
  <si>
    <t>PISO CIMENTADO, TRAÇO 1:3 (CIMENTO E AREIA), ACABAMENTO LISO, ESPESSURA 3,0 CM, PREPARO MECÂNICO DA ARGAMASSA. AF_09/2020</t>
  </si>
  <si>
    <t xml:space="preserve"> 4.26 </t>
  </si>
  <si>
    <t xml:space="preserve"> 84162 </t>
  </si>
  <si>
    <t>RODAPE EM MADEIRA, ALTURA 7CM, FIXADO COM COLA</t>
  </si>
  <si>
    <t xml:space="preserve"> 4.27 </t>
  </si>
  <si>
    <t xml:space="preserve"> 4.28 </t>
  </si>
  <si>
    <t xml:space="preserve"> 111034 </t>
  </si>
  <si>
    <t>PORTAO DESLIZANTE C/BARRA CHATA ACO 1.1/2""x1/4""+PINT.ESMALTE</t>
  </si>
  <si>
    <t xml:space="preserve"> 4.28.1 </t>
  </si>
  <si>
    <t xml:space="preserve"> 150220 </t>
  </si>
  <si>
    <t>POLICARBONATO EM CHAPA 6mm EM CAIXILHO DE PAINEL FIXO ALUMINIO</t>
  </si>
  <si>
    <t xml:space="preserve"> 4.29 </t>
  </si>
  <si>
    <t>SALA REUNIÃO COM TELHADO DE PIAÇAVA</t>
  </si>
  <si>
    <t xml:space="preserve"> painel-2 </t>
  </si>
  <si>
    <t>PAINEL DE MADEIRA MODELO 2</t>
  </si>
  <si>
    <t xml:space="preserve"> 100004 </t>
  </si>
  <si>
    <t>ESTRUTURA ACO TRELICADO PARA COBERTURA (23,672kg/m2)</t>
  </si>
  <si>
    <t xml:space="preserve"> 4.29.1 </t>
  </si>
  <si>
    <t xml:space="preserve"> 97628 </t>
  </si>
  <si>
    <t>DEMOLIÇÃO DE LAJES, EM CONCRETO ARMADO, DE FORMA MANUAL, SEM REAPROVEITAMENTO. AF_09/2023</t>
  </si>
  <si>
    <t xml:space="preserve"> 4.29.2 </t>
  </si>
  <si>
    <t xml:space="preserve"> 4.29.3 </t>
  </si>
  <si>
    <t xml:space="preserve"> 4.29.4 </t>
  </si>
  <si>
    <t xml:space="preserve"> 4.29.5 </t>
  </si>
  <si>
    <t xml:space="preserve"> 4.29.6 </t>
  </si>
  <si>
    <t xml:space="preserve"> 4.29.7 </t>
  </si>
  <si>
    <t xml:space="preserve"> 4.29.8 </t>
  </si>
  <si>
    <t xml:space="preserve"> 4.29.9 </t>
  </si>
  <si>
    <t xml:space="preserve"> 4.29.10 </t>
  </si>
  <si>
    <t xml:space="preserve"> 4.29.11 </t>
  </si>
  <si>
    <t xml:space="preserve"> 4.29.12 </t>
  </si>
  <si>
    <t xml:space="preserve"> 4.29.13 </t>
  </si>
  <si>
    <t xml:space="preserve"> 4.29.14 </t>
  </si>
  <si>
    <t xml:space="preserve"> 4.29.15 </t>
  </si>
  <si>
    <t xml:space="preserve"> 4.30 </t>
  </si>
  <si>
    <t>PINTURA DO PRÉDIO RECEPÇÃO /MULTI USO</t>
  </si>
  <si>
    <t xml:space="preserve"> 4.30.1 </t>
  </si>
  <si>
    <t xml:space="preserve"> 4.30.2 </t>
  </si>
  <si>
    <t xml:space="preserve"> 4.30.3 </t>
  </si>
  <si>
    <t xml:space="preserve"> 4.30.4 </t>
  </si>
  <si>
    <t xml:space="preserve"> 4.30.5 </t>
  </si>
  <si>
    <t xml:space="preserve"> 5 </t>
  </si>
  <si>
    <t xml:space="preserve"> 5.1 </t>
  </si>
  <si>
    <t>TRABALHOS EM TERRA</t>
  </si>
  <si>
    <t xml:space="preserve"> 5.1.1 </t>
  </si>
  <si>
    <t xml:space="preserve"> 5.1.2 </t>
  </si>
  <si>
    <t xml:space="preserve"> 172030 </t>
  </si>
  <si>
    <t>REATERRO MANUAL COM MATERIAL DA PROPRIA OBRA</t>
  </si>
  <si>
    <t xml:space="preserve"> 5.1.3 </t>
  </si>
  <si>
    <t xml:space="preserve"> 98524 </t>
  </si>
  <si>
    <t>LIMPEZA MANUAL DE VEGETAÇÃO EM TERRENO COM ENXADA. AF_03/2024</t>
  </si>
  <si>
    <t xml:space="preserve"> 5.2 </t>
  </si>
  <si>
    <t>INFRAESTRUTURA</t>
  </si>
  <si>
    <t xml:space="preserve"> 5.2.1 </t>
  </si>
  <si>
    <t xml:space="preserve"> 104920 </t>
  </si>
  <si>
    <t>ARMAÇÃO DE BLOCO, SAPATA ISOLADA, VIGA BALDRAME E SAPATA CORRIDA UTILIZANDO AÇO CA-50 DE 12,5 MM - MONTAGEM. AF_01/2024</t>
  </si>
  <si>
    <t xml:space="preserve"> 5.2.2 </t>
  </si>
  <si>
    <t xml:space="preserve"> 5.2.3 </t>
  </si>
  <si>
    <t xml:space="preserve"> 92762 </t>
  </si>
  <si>
    <t>ARMAÇÃO DE PILAR OU VIGA DE ESTRUTURA CONVENCIONAL DE CONCRETO ARMADO UTILIZANDO AÇO CA-50 DE 10,0 MM - MONTAGEM. AF_06/2022</t>
  </si>
  <si>
    <t xml:space="preserve"> 5.2.4 </t>
  </si>
  <si>
    <t xml:space="preserve"> 92759 </t>
  </si>
  <si>
    <t>ARMAÇÃO DE PILAR OU VIGA DE ESTRUTURA CONVENCIONAL DE CONCRETO ARMADO UTILIZANDO AÇO CA-60 DE 5,0 MM - MONTAGEM. AF_06/2022</t>
  </si>
  <si>
    <t xml:space="preserve"> 5.2.5 </t>
  </si>
  <si>
    <t xml:space="preserve"> 104919 </t>
  </si>
  <si>
    <t>ARMAÇÃO DE SAPATA ISOLADA, VIGA BALDRAME E SAPATA CORRIDA UTILIZANDO AÇO CA-50 DE 10 MM - MONTAGEM. AF_01/2024</t>
  </si>
  <si>
    <t xml:space="preserve"> 5.2.6 </t>
  </si>
  <si>
    <t xml:space="preserve"> 104917 </t>
  </si>
  <si>
    <t>ARMAÇÃO DE SAPATA ISOLADA, VIGA BALDRAME E SAPATA CORRIDA UTILIZANDO AÇO CA-50 DE 6,3 MM - MONTAGEM. AF_01/2024</t>
  </si>
  <si>
    <t xml:space="preserve"> 5.2.7 </t>
  </si>
  <si>
    <t xml:space="preserve"> 104916 </t>
  </si>
  <si>
    <t>ARMAÇÃO DE SAPATA ISOLADA, VIGA BALDRAME E SAPATA CORRIDA UTILIZANDO AÇO CA-60 DE 5 MM - MONTAGEM. AF_01/2024</t>
  </si>
  <si>
    <t xml:space="preserve"> 5.2.8 </t>
  </si>
  <si>
    <t xml:space="preserve"> 96535 </t>
  </si>
  <si>
    <t>FABRICAÇÃO, MONTAGEM E DESMONTAGEM DE FÔRMA PARA SAPATA, EM MADEIRA SERRADA, E=25 MM, 4 UTILIZAÇÕES. AF_01/2024</t>
  </si>
  <si>
    <t xml:space="preserve"> 5.2.9 </t>
  </si>
  <si>
    <t xml:space="preserve"> 96542 </t>
  </si>
  <si>
    <t>FABRICAÇÃO, MONTAGEM E DESMONTAGEM DE FÔRMA PARA VIGA BALDRAME, EM CHAPA DE MADEIRA COMPENSADA RESINADA, E=17 MM, 4 UTILIZAÇÕES. AF_01/2024</t>
  </si>
  <si>
    <t xml:space="preserve"> 5.2.10 </t>
  </si>
  <si>
    <t xml:space="preserve"> 92269 </t>
  </si>
  <si>
    <t>FABRICAÇÃO DE FÔRMA PARA PILARES E ESTRUTURAS SIMILARES, EM MADEIRA SERRADA, E=25 MM. AF_09/2020</t>
  </si>
  <si>
    <t xml:space="preserve"> 5.2.11 </t>
  </si>
  <si>
    <t xml:space="preserve"> 97086 </t>
  </si>
  <si>
    <t>FABRICAÇÃO, MONTAGEM E DESMONTAGEM DE FORMA PARA RADIER, PISO DE CONCRETO OU LAJE SOBRE SOLO, EM MADEIRA SERRADA, 4 UTILIZAÇÕES. AF_09/2021</t>
  </si>
  <si>
    <t xml:space="preserve"> 5.2.12 </t>
  </si>
  <si>
    <t xml:space="preserve"> 96617 </t>
  </si>
  <si>
    <t>LASTRO DE CONCRETO MAGRO, APLICADO EM BLOCOS DE COROAMENTO OU SAPATAS, ESPESSURA DE 3 CM. AF_01/2024</t>
  </si>
  <si>
    <t xml:space="preserve"> 5.2.13 </t>
  </si>
  <si>
    <t xml:space="preserve"> 94972 </t>
  </si>
  <si>
    <t>CONCRETO FCK = 30MPA, TRAÇO 1:2,1:2,5 (EM MASSA SECA DE CIMENTO/ AREIA MÉDIA/ BRITA 1) - PREPARO MECÂNICO COM BETONEIRA 600 L. AF_05/2021</t>
  </si>
  <si>
    <t xml:space="preserve"> 5.2.14 </t>
  </si>
  <si>
    <t xml:space="preserve"> 5.2.15 </t>
  </si>
  <si>
    <t xml:space="preserve"> 5.3 </t>
  </si>
  <si>
    <t>SUPRAESTRUTURA</t>
  </si>
  <si>
    <t xml:space="preserve"> 5.3.1 </t>
  </si>
  <si>
    <t xml:space="preserve"> 5.3.2 </t>
  </si>
  <si>
    <t xml:space="preserve"> 92761 </t>
  </si>
  <si>
    <t>ARMAÇÃO DE PILAR OU VIGA DE ESTRUTURA CONVENCIONAL DE CONCRETO ARMADO UTILIZANDO AÇO CA-50 DE 8,0 MM - MONTAGEM. AF_06/2022</t>
  </si>
  <si>
    <t xml:space="preserve"> 5.3.3 </t>
  </si>
  <si>
    <t xml:space="preserve"> 92760 </t>
  </si>
  <si>
    <t>ARMAÇÃO DE PILAR OU VIGA DE ESTRUTURA CONVENCIONAL DE CONCRETO ARMADO UTILIZANDO AÇO CA-50 DE 6,3 MM - MONTAGEM. AF_06/2022</t>
  </si>
  <si>
    <t xml:space="preserve"> 5.3.4 </t>
  </si>
  <si>
    <t xml:space="preserve"> 5.3.5 </t>
  </si>
  <si>
    <t xml:space="preserve"> 5.3.6 </t>
  </si>
  <si>
    <t xml:space="preserve"> 92266 </t>
  </si>
  <si>
    <t>FABRICAÇÃO DE FÔRMA PARA VIGAS, EM CHAPA DE MADEIRA COMPENSADA PLASTIFICADA, E = 18 MM. AF_09/2020</t>
  </si>
  <si>
    <t xml:space="preserve"> 5.3.7 </t>
  </si>
  <si>
    <t xml:space="preserve"> 5.3.8 </t>
  </si>
  <si>
    <t xml:space="preserve"> 5.4 </t>
  </si>
  <si>
    <t>PAREDES E PAINÉIS</t>
  </si>
  <si>
    <t xml:space="preserve"> 5.4.1 </t>
  </si>
  <si>
    <t>ALVENARIA</t>
  </si>
  <si>
    <t xml:space="preserve"> 5.4.1.1 </t>
  </si>
  <si>
    <t xml:space="preserve"> 103356 </t>
  </si>
  <si>
    <t>ALVENARIA DE VEDAÇÃO DE BLOCOS CERÂMICOS FURADOS NA HORIZONTAL DE 9X19X29 CM (ESPESSURA 9 CM) E ARGAMASSA DE ASSENTAMENTO COM PREPARO EM BETONEIRA. AF_12/2021</t>
  </si>
  <si>
    <t xml:space="preserve"> 5.4.1.2 </t>
  </si>
  <si>
    <t xml:space="preserve"> 5.4.1.3 </t>
  </si>
  <si>
    <t xml:space="preserve"> 87775 </t>
  </si>
  <si>
    <t>EMBOÇO OU MASSA ÚNICA EM ARGAMASSA TRAÇO 1:2:8, PREPARO MECÂNICO COM BETONEIRA 400 L, APLICADA MANUALMENTE EM PANOS DE FACHADA COM PRESENÇA DE VÃOS, ESPESSURA DE 25 MM. AF_08/2022</t>
  </si>
  <si>
    <t xml:space="preserve"> 5.4.1.4 </t>
  </si>
  <si>
    <t xml:space="preserve"> 101161 </t>
  </si>
  <si>
    <t>ALVENARIA DE VEDAÇÃO COM ELEMENTO VAZADO DE CONCRETO (COBOGÓ) DE 7X50X50CM E ARGAMASSA DE ASSENTAMENTO COM PREPARO EM BETONEIRA. AF_05/2020</t>
  </si>
  <si>
    <t xml:space="preserve"> 5.4.1.5 </t>
  </si>
  <si>
    <t xml:space="preserve"> 5.4.2 </t>
  </si>
  <si>
    <t>ESQUADRIAS</t>
  </si>
  <si>
    <t xml:space="preserve"> 5.4.2.1 </t>
  </si>
  <si>
    <t xml:space="preserve"> 102184 </t>
  </si>
  <si>
    <t>PORTA DE ABRIR COM MOLA HIDRÁULICA, EM VIDRO TEMPERADO, 90X210 CM, ESPESSURA 10 MM, INCLUSIVE ACESSÓRIOS. AF_01/2021</t>
  </si>
  <si>
    <t xml:space="preserve"> 5.4.2.2 </t>
  </si>
  <si>
    <t xml:space="preserve"> 5.4.2.3 </t>
  </si>
  <si>
    <t xml:space="preserve"> 00003104 </t>
  </si>
  <si>
    <t>CONJ. DE FERRAGENS PARA PORTA DE VIDRO TEMPERADO, EM ZAMAC CROMADO, CONTEMPLANDO DOBRADICA INF., DOBRADICA SUP., PIVO PARA DOBRADICA INF., PIVO PARA DOBRADICA SUP., FECHADURA CENTRAL EM ZAMC. CROMADO, CONTRA FECHADURA DE PRESSAO</t>
  </si>
  <si>
    <t>CJ</t>
  </si>
  <si>
    <t xml:space="preserve"> 5.4.2.4 </t>
  </si>
  <si>
    <t xml:space="preserve"> 110526 </t>
  </si>
  <si>
    <t>PORTA ESTRELAR - MADEIRA MACICA - ANGELIM 0,60x2,10m</t>
  </si>
  <si>
    <t xml:space="preserve"> 5.4.2.5 </t>
  </si>
  <si>
    <t xml:space="preserve"> 00011457 </t>
  </si>
  <si>
    <t>TARJETA LIVRE / OCUPADO PARA PORTA DE BANHEIRO, CORPO EM ZAMAC E ESPELHO EM LATAO</t>
  </si>
  <si>
    <t xml:space="preserve"> 5.4.2.6 </t>
  </si>
  <si>
    <t xml:space="preserve"> 100694 </t>
  </si>
  <si>
    <t>KIT DE PORTA DE MADEIRA TIPO MEXICANA, MACIÇA (PESADA OU SUPERPESADA), PADRÃO POPULAR, 80X210CM, ESPESSURA DE 3,5CM, ITENS INCLUSOS: DOBRADIÇAS, MONTAGEM E INSTALAÇÃO DE BATENTE, FECHADURA COM EXECUÇÃO DO FURO - FORNECIMENTO E INSTALAÇÃO. AF_12/2019</t>
  </si>
  <si>
    <t xml:space="preserve"> 5.4.2.7 </t>
  </si>
  <si>
    <t xml:space="preserve"> 5.5 </t>
  </si>
  <si>
    <t xml:space="preserve"> 3107997 </t>
  </si>
  <si>
    <t>SICRO3</t>
  </si>
  <si>
    <t>Fôrmas de compensado resinado 10 mm - uso geral - utilização de 3 vezes - confecção, instalação e retirada</t>
  </si>
  <si>
    <t xml:space="preserve"> 5.6 </t>
  </si>
  <si>
    <t>PROTEÇÕES E COBERTURAS</t>
  </si>
  <si>
    <t xml:space="preserve"> 5.6.1 </t>
  </si>
  <si>
    <t>COBERTURA</t>
  </si>
  <si>
    <t xml:space="preserve"> 5.6.1.1 </t>
  </si>
  <si>
    <t xml:space="preserve"> 92544 </t>
  </si>
  <si>
    <t>TRAMA DE MADEIRA COMPOSTA POR TERÇAS PARA TELHADOS DE ATÉ 2 ÁGUAS PARA TELHA ESTRUTURAL DE FIBROCIMENTO, INCLUSO TRANSPORTE VERTICAL. AF_07/2019</t>
  </si>
  <si>
    <t xml:space="preserve"> 5.6.1.2 </t>
  </si>
  <si>
    <t xml:space="preserve"> 5.6.2 </t>
  </si>
  <si>
    <t>IMPERMEABILIZAÇÕES</t>
  </si>
  <si>
    <t xml:space="preserve"> 5.6.2.1 </t>
  </si>
  <si>
    <t xml:space="preserve"> 98557 </t>
  </si>
  <si>
    <t>IMPERMEABILIZAÇÃO DE SUPERFÍCIE COM EMULSÃO ASFÁLTICA, 2 DEMÃOS. AF_09/2023</t>
  </si>
  <si>
    <t xml:space="preserve"> 5.6.2.2 </t>
  </si>
  <si>
    <t xml:space="preserve"> 5.7 </t>
  </si>
  <si>
    <t>REVESTIMENTO</t>
  </si>
  <si>
    <t xml:space="preserve"> 5.7.1 </t>
  </si>
  <si>
    <t>REVESTIMENTO CERÂMICO</t>
  </si>
  <si>
    <t xml:space="preserve"> 5.7.1.1 </t>
  </si>
  <si>
    <t xml:space="preserve"> 87269 </t>
  </si>
  <si>
    <t>REVESTIMENTO CERÂMICO PARA PAREDES INTERNAS COM PLACAS TIPO ESMALTADA EXTRA DE DIMENSÕES 25X35 CM APLICADAS NA ALTURA INTEIRA DAS PAREDES. AF_02/2023_PE</t>
  </si>
  <si>
    <t xml:space="preserve"> 5.7.1.2 </t>
  </si>
  <si>
    <t xml:space="preserve"> 5.7.1.3 </t>
  </si>
  <si>
    <t xml:space="preserve"> 87257 </t>
  </si>
  <si>
    <t>REVESTIMENTO CERÂMICO PARA PISO COM PLACAS TIPO ESMALTADA EXTRA DE DIMENSÕES 60X60 CM APLICADA EM AMBIENTES DE ÁREA MAIOR QUE 10 M2. AF_02/2023_PE</t>
  </si>
  <si>
    <t xml:space="preserve"> 5.7.1.4 </t>
  </si>
  <si>
    <t xml:space="preserve"> 5.7.2 </t>
  </si>
  <si>
    <t>PINTURA</t>
  </si>
  <si>
    <t xml:space="preserve"> 5.7.2.1 </t>
  </si>
  <si>
    <t xml:space="preserve"> 160391 </t>
  </si>
  <si>
    <t>ESCOVAMENTO E LIXAMENTO DE SUPERFICIE DE CONCRETO EM FACHADAS</t>
  </si>
  <si>
    <t xml:space="preserve"> 5.7.2.2 </t>
  </si>
  <si>
    <t xml:space="preserve"> 88485 </t>
  </si>
  <si>
    <t>FUNDO SELADOR ACRÍLICO, APLICAÇÃO MANUAL EM PAREDE, UMA DEMÃO. AF_04/2023</t>
  </si>
  <si>
    <t xml:space="preserve"> 5.7.2.3 </t>
  </si>
  <si>
    <t xml:space="preserve"> 180065 </t>
  </si>
  <si>
    <t>PREPARO DE TETOS COM MASSA CORRIDA PVA SUVINIL</t>
  </si>
  <si>
    <t xml:space="preserve"> 5.7.2.4 </t>
  </si>
  <si>
    <t xml:space="preserve"> 96130 </t>
  </si>
  <si>
    <t>APLICAÇÃO MANUAL DE MASSA ACRÍLICA EM PAREDES EXTERNAS DE CASAS, UMA DEMÃO. AF_03/2024</t>
  </si>
  <si>
    <t xml:space="preserve"> 5.7.2.5 </t>
  </si>
  <si>
    <t xml:space="preserve"> 88423 </t>
  </si>
  <si>
    <t>APLICAÇÃO MANUAL DE PINTURA COM TINTA TEXTURIZADA ACRÍLICA EM PAREDES EXTERNAS DE CASAS, UMA COR. AF_03/2024</t>
  </si>
  <si>
    <t xml:space="preserve"> 5.7.2.6 </t>
  </si>
  <si>
    <t xml:space="preserve"> 5.7.2.7 </t>
  </si>
  <si>
    <t xml:space="preserve"> 102193 </t>
  </si>
  <si>
    <t>LIXAMENTO DE MADEIRA PARA APLICAÇÃO DE FUNDO OU PINTURA. AF_01/2021</t>
  </si>
  <si>
    <t xml:space="preserve"> 5.7.2.8 </t>
  </si>
  <si>
    <t xml:space="preserve"> 102233 </t>
  </si>
  <si>
    <t>PINTURA IMUNIZANTE PARA MADEIRA, 1 DEMÃO. AF_01/2021</t>
  </si>
  <si>
    <t xml:space="preserve"> 5.7.2.9 </t>
  </si>
  <si>
    <t xml:space="preserve"> 102215 </t>
  </si>
  <si>
    <t>PINTURA VERNIZ (INCOLOR) POLIURETÂNICO (RESINA ALQUÍDICA MODIFICADA) EM MADEIRA, 2 DEMÃOS. AF_01/2021</t>
  </si>
  <si>
    <t xml:space="preserve"> 5.8 </t>
  </si>
  <si>
    <t>PAVIMENTAÇÕES</t>
  </si>
  <si>
    <t xml:space="preserve"> 5.8.1 </t>
  </si>
  <si>
    <t xml:space="preserve"> 87630 </t>
  </si>
  <si>
    <t>CONTRAPISO EM ARGAMASSA TRAÇO 1:4 (CIMENTO E AREIA), PREPARO MECÂNICO COM BETONEIRA 400 L, APLICADO EM ÁREAS SECAS SOBRE LAJE, ADERIDO, ACABAMENTO NÃO REFORÇADO, ESPESSURA 3CM. AF_07/2021</t>
  </si>
  <si>
    <t xml:space="preserve"> 5.8.2 </t>
  </si>
  <si>
    <t xml:space="preserve"> 5.8.3 </t>
  </si>
  <si>
    <t xml:space="preserve"> 101739 </t>
  </si>
  <si>
    <t>RODAPÉ EM MADEIRA, ALTURA 7CM, FIXADO COM COLA E PARAFUSOS. AF_09/2020</t>
  </si>
  <si>
    <t xml:space="preserve"> 5.8.4 </t>
  </si>
  <si>
    <t xml:space="preserve"> 130350 </t>
  </si>
  <si>
    <t>TABEIRA MADEIRA DE LEI EM TABUA IPE 20cm</t>
  </si>
  <si>
    <t xml:space="preserve"> 6 </t>
  </si>
  <si>
    <t xml:space="preserve"> 6.9 </t>
  </si>
  <si>
    <t>DEPÓSITOS / GARAGEM DOS BARCOS / ESTACIONAMENTO DE VIATURAS</t>
  </si>
  <si>
    <t xml:space="preserve"> 6.9.1 </t>
  </si>
  <si>
    <t>INFRAESTRUTURA GARAGENS</t>
  </si>
  <si>
    <t xml:space="preserve"> 6.9.1.1 </t>
  </si>
  <si>
    <t xml:space="preserve"> 6.9.1.2 </t>
  </si>
  <si>
    <t xml:space="preserve"> 6.9.1.3 </t>
  </si>
  <si>
    <t xml:space="preserve"> 6.9.1.4 </t>
  </si>
  <si>
    <t xml:space="preserve"> 6.9.1.5 </t>
  </si>
  <si>
    <t xml:space="preserve"> 92763 </t>
  </si>
  <si>
    <t>ARMAÇÃO DE PILAR OU VIGA DE ESTRUTURA CONVENCIONAL DE CONCRETO ARMADO UTILIZANDO AÇO CA-50 DE 12,5 MM - MONTAGEM. AF_06/2022</t>
  </si>
  <si>
    <t xml:space="preserve"> 6.9.1.6 </t>
  </si>
  <si>
    <t xml:space="preserve"> 6.9.1.7 </t>
  </si>
  <si>
    <t xml:space="preserve"> 6.9.1.8 </t>
  </si>
  <si>
    <t xml:space="preserve"> 96536 </t>
  </si>
  <si>
    <t>FABRICAÇÃO, MONTAGEM E DESMONTAGEM DE FÔRMA PARA VIGA BALDRAME, EM MADEIRA SERRADA, E=25 MM, 4 UTILIZAÇÕES. AF_01/2024</t>
  </si>
  <si>
    <t xml:space="preserve"> 6.9.1.9 </t>
  </si>
  <si>
    <t xml:space="preserve"> 6.9.1.10 </t>
  </si>
  <si>
    <t xml:space="preserve"> 97093 </t>
  </si>
  <si>
    <t>ARMAÇÃO PARA EXECUÇÃO DE RADIER, PISO DE CONCRETO OU LAJE SOBRE SOLO, COM USO DE TELA Q-283. AF_09/2021</t>
  </si>
  <si>
    <t xml:space="preserve"> 6.9.1.11 </t>
  </si>
  <si>
    <t xml:space="preserve"> 6.9.1.12 </t>
  </si>
  <si>
    <t xml:space="preserve"> 6.9.1.13 </t>
  </si>
  <si>
    <t xml:space="preserve"> 87640 </t>
  </si>
  <si>
    <t>CONTRAPISO EM ARGAMASSA TRAÇO 1:4 (CIMENTO E AREIA), PREPARO MECÂNICO COM BETONEIRA 400 L, APLICADO EM ÁREAS SECAS SOBRE LAJE, ADERIDO, ACABAMENTO NÃO REFORÇADO, ESPESSURA 4CM. AF_07/2021</t>
  </si>
  <si>
    <t xml:space="preserve"> 6.9.2 </t>
  </si>
  <si>
    <t>SUPRAESTRUTURAS GARAGENS</t>
  </si>
  <si>
    <t xml:space="preserve"> 6.9.3 </t>
  </si>
  <si>
    <t>INFRAESTRUTURA DEPÓSITOS</t>
  </si>
  <si>
    <t xml:space="preserve"> 6.9.3.1 </t>
  </si>
  <si>
    <t xml:space="preserve"> 6.9.3.2 </t>
  </si>
  <si>
    <t xml:space="preserve"> 6.9.3.3 </t>
  </si>
  <si>
    <t xml:space="preserve"> 6.9.3.4 </t>
  </si>
  <si>
    <t xml:space="preserve"> 6.9.3.5 </t>
  </si>
  <si>
    <t xml:space="preserve"> 6.9.3.6 </t>
  </si>
  <si>
    <t xml:space="preserve"> 6.9.3.7 </t>
  </si>
  <si>
    <t xml:space="preserve"> 6.9.3.8 </t>
  </si>
  <si>
    <t xml:space="preserve"> 6.9.3.9 </t>
  </si>
  <si>
    <t xml:space="preserve"> 6.9.3.10 </t>
  </si>
  <si>
    <t xml:space="preserve"> 6.9.3.11 </t>
  </si>
  <si>
    <t xml:space="preserve"> 6.9.3.12 </t>
  </si>
  <si>
    <t xml:space="preserve"> 6.9.4 </t>
  </si>
  <si>
    <t>SUPRAESTRUTURA DEPÓSITOS</t>
  </si>
  <si>
    <t xml:space="preserve"> 6.9.4.1 </t>
  </si>
  <si>
    <t xml:space="preserve"> 6.9.4.2 </t>
  </si>
  <si>
    <t xml:space="preserve"> 6.9.4.3 </t>
  </si>
  <si>
    <t xml:space="preserve"> 6.9.4.4 </t>
  </si>
  <si>
    <t xml:space="preserve"> 6.9.4.5 </t>
  </si>
  <si>
    <t xml:space="preserve"> 6.9.4.6 </t>
  </si>
  <si>
    <t xml:space="preserve"> 92268 </t>
  </si>
  <si>
    <t>FABRICAÇÃO DE FÔRMA PARA LAJES, EM CHAPA DE MADEIRA COMPENSADA PLASTIFICADA, E = 18 MM. AF_09/2020</t>
  </si>
  <si>
    <t xml:space="preserve"> 6.9.4.7 </t>
  </si>
  <si>
    <t xml:space="preserve"> 6.9.4.8 </t>
  </si>
  <si>
    <t xml:space="preserve"> 6.9.4.9 </t>
  </si>
  <si>
    <t xml:space="preserve"> 040566 </t>
  </si>
  <si>
    <t>LAJE PREMOLDADA TRELICADA P/PISO(LAJOTA+VIGOTA)200kg/m2</t>
  </si>
  <si>
    <t xml:space="preserve"> 6.9.4.10 </t>
  </si>
  <si>
    <t xml:space="preserve"> 6.9.5 </t>
  </si>
  <si>
    <t xml:space="preserve"> 6.9.5.1 </t>
  </si>
  <si>
    <t>ALVENARIA DOS DEPÓSITOS</t>
  </si>
  <si>
    <t xml:space="preserve"> 6.9.5.1.1 </t>
  </si>
  <si>
    <t xml:space="preserve"> 6.9.5.1.2 </t>
  </si>
  <si>
    <t xml:space="preserve"> 6.9.5.1.3 </t>
  </si>
  <si>
    <t xml:space="preserve"> 6.9.5.2 </t>
  </si>
  <si>
    <t>ESQUADRIAS E FERRAGENS</t>
  </si>
  <si>
    <t xml:space="preserve"> 6.9.5.2.1 </t>
  </si>
  <si>
    <t xml:space="preserve"> 91341 </t>
  </si>
  <si>
    <t>PORTA EM ALUMÍNIO DE ABRIR TIPO VENEZIANA COM GUARNIÇÃO, FIXAÇÃO COM PARAFUSOS - FORNECIMENTO E INSTALAÇÃO. AF_12/2019</t>
  </si>
  <si>
    <t xml:space="preserve"> 6.9.5.2.2 </t>
  </si>
  <si>
    <t xml:space="preserve"> 100701 </t>
  </si>
  <si>
    <t>PORTA DE FERRO, DE ABRIR, TIPO GRADE COM CHAPA, COM GUARNIÇÕES. AF_12/2019</t>
  </si>
  <si>
    <t xml:space="preserve"> 6.9.6 </t>
  </si>
  <si>
    <t>COBERTURAS E PROTEÇÕES</t>
  </si>
  <si>
    <t xml:space="preserve"> 6.9.6.1 </t>
  </si>
  <si>
    <t>COBERTURA GARAGENS E DEPÓSITOS</t>
  </si>
  <si>
    <t xml:space="preserve"> 6.9.6.1.1 </t>
  </si>
  <si>
    <t xml:space="preserve"> 100775 </t>
  </si>
  <si>
    <t>ESTRUTURA TRELIÇADA DE COBERTURA, TIPO FINK, COM LIGAÇÕES SOLDADAS, INCLUSOS PERFIS METÁLICOS, CHAPAS METÁLICAS, MÃO DE OBRA E TRANSPORTE COM GUINDASTE - FORNECIMENTO E INSTALAÇÃO. AF_01/2020_PSA</t>
  </si>
  <si>
    <t xml:space="preserve"> 6.9.6.1.2 </t>
  </si>
  <si>
    <t xml:space="preserve"> 100600 </t>
  </si>
  <si>
    <t>COBERTURA TELHA METALICA ACO GALVALUME TRAPEZOIDAL TR25 3</t>
  </si>
  <si>
    <t xml:space="preserve"> 6.9.6.1.3 </t>
  </si>
  <si>
    <t xml:space="preserve"> 100766 </t>
  </si>
  <si>
    <t>PILAR METÁLICO PERFIL LAMINADO OU SOLDADO EM AÇO ESTRUTURAL, COM CONEXÕES SOLDADAS, INCLUSOS MÃO DE OBRA, TRANSPORTE E IÇAMENTO UTILIZANDO GUINDASTE - FORNECIMENTO E INSTALAÇÃO. AF_01/2020_PA</t>
  </si>
  <si>
    <t xml:space="preserve"> 6.9.6.2 </t>
  </si>
  <si>
    <t xml:space="preserve"> 6.9.6.2.1 </t>
  </si>
  <si>
    <t xml:space="preserve"> 6.9.6.2.2 </t>
  </si>
  <si>
    <t xml:space="preserve"> 6.9.7 </t>
  </si>
  <si>
    <t>REVESTIMENTOS</t>
  </si>
  <si>
    <t xml:space="preserve"> 6.9.7.1 </t>
  </si>
  <si>
    <t>REVESTIMENTOS CERÂMICOS</t>
  </si>
  <si>
    <t xml:space="preserve"> 6.9.7.1.1 </t>
  </si>
  <si>
    <t xml:space="preserve"> 6.9.7.1.2 </t>
  </si>
  <si>
    <t xml:space="preserve"> 87247 </t>
  </si>
  <si>
    <t>REVESTIMENTO CERÂMICO PARA PISO COM PLACAS TIPO ESMALTADA EXTRA DE DIMENSÕES 35X35 CM APLICADA EM AMBIENTES DE ÁREA ENTRE 5 M2 E 10 M2. AF_02/2023_PE</t>
  </si>
  <si>
    <t xml:space="preserve"> 6.9.7.2 </t>
  </si>
  <si>
    <t xml:space="preserve"> 6.9.7.2.1 </t>
  </si>
  <si>
    <t xml:space="preserve"> 6.9.7.2.2 </t>
  </si>
  <si>
    <t xml:space="preserve"> 6.9.7.2.3 </t>
  </si>
  <si>
    <t xml:space="preserve"> 88484 </t>
  </si>
  <si>
    <t>FUNDO SELADOR ACRÍLICO, APLICAÇÃO MANUAL EM TETO, UMA DEMÃO. AF_04/2023</t>
  </si>
  <si>
    <t xml:space="preserve"> 6.9.7.2.4 </t>
  </si>
  <si>
    <t xml:space="preserve"> 95626 </t>
  </si>
  <si>
    <t>APLICAÇÃO MANUAL DE TINTA LÁTEX ACRÍLICA EM PAREDE EXTERNAS DE CASAS, DUAS DEMÃOS. AF_03/2024</t>
  </si>
  <si>
    <t xml:space="preserve"> 6.9.7.2.5 </t>
  </si>
  <si>
    <t xml:space="preserve"> 180071 </t>
  </si>
  <si>
    <t>PINTURA ACRILICA 2 DEMAOS PAREDE INT.SOBRE EMBOCO DESEMPENADO</t>
  </si>
  <si>
    <t>INSTALAÇÕES</t>
  </si>
  <si>
    <t>HIDRAULICAS</t>
  </si>
  <si>
    <t xml:space="preserve"> 89497 </t>
  </si>
  <si>
    <t>JOELHO 90 GRAUS, PVC, SOLDÁVEL, DN 40MM, INSTALADO EM PRUMADA DE ÁGUA - FORNECIMENTO E INSTALAÇÃO. AF_06/2022</t>
  </si>
  <si>
    <t xml:space="preserve"> 89505 </t>
  </si>
  <si>
    <t>JOELHO 90 GRAUS, PVC, SOLDÁVEL, DN 60MM, INSTALADO EM PRUMADA DE ÁGUA - FORNECIMENTO E INSTALAÇÃO. AF_06/2022</t>
  </si>
  <si>
    <t xml:space="preserve"> 103957 </t>
  </si>
  <si>
    <t>BUCHA DE REDUÇÃO, CURTA, PVC, SOLDÁVEL, DN 32 X 25 MM, INSTALADO EM PRUMADA DE ÁGUA - FORNECIMENTO E INSTALAÇÃO. AF_06/2022</t>
  </si>
  <si>
    <t xml:space="preserve"> 103959 </t>
  </si>
  <si>
    <t>BUCHA DE REDUÇÃO, CURTA, PVC, SOLDÁVEL, DN 60 X 50 MM, INSTALADO EM PRUMADA DE ÁGUA - FORNECIMENTO E INSTALAÇÃO. AF_06/2022</t>
  </si>
  <si>
    <t xml:space="preserve"> 103958 </t>
  </si>
  <si>
    <t>BUCHA DE REDUÇÃO, CURTA, PVC, SOLDÁVEL, DN 50 X 40 MM, INSTALADO EM PRUMADA DE ÁGUA - FORNECIMENTO E INSTALAÇÃO. AF_06/2022</t>
  </si>
  <si>
    <t xml:space="preserve"> 052208 </t>
  </si>
  <si>
    <t>TE REDUCAO PVC SOLDAVEL 75x50mm</t>
  </si>
  <si>
    <t xml:space="preserve"> 72454 </t>
  </si>
  <si>
    <t>TE REDUÇÃO PVC SOLDAVEL AGUA FRIA 50X25MM - FORNECIMENTO E
INSTALACAO</t>
  </si>
  <si>
    <t xml:space="preserve"> 103976 </t>
  </si>
  <si>
    <t>TE DE REDUÇÃO, 90 GRAUS, PVC, SOLDÁVEL, DN 50 MM X 32 MM, INSTALADO EM PRUMADA DE ÁGUA - FORNECIMENTO E INSTALAÇÃO. AF_06/2022</t>
  </si>
  <si>
    <t xml:space="preserve"> 94792 </t>
  </si>
  <si>
    <t>REGISTRO DE GAVETA BRUTO, LATÃO, ROSCÁVEL, 1", COM ACABAMENTO E CANOPLA CROMADOS - FORNECIMENTO E INSTALAÇÃO. AF_08/2021</t>
  </si>
  <si>
    <t xml:space="preserve"> 89436 </t>
  </si>
  <si>
    <t>ADAPTADOR CURTO COM BOLSA E ROSCA PARA REGISTRO, PVC, SOLDÁVEL, DN 32MM X 1 , INSTALADO EM RAMAL DE DISTRIBUIÇÃO DE ÁGUA - FORNECIMENTO E INSTALAÇÃO. AF_06/2022</t>
  </si>
  <si>
    <t xml:space="preserve"> 89985 </t>
  </si>
  <si>
    <t>REGISTRO DE PRESSÃO BRUTO, LATÃO, ROSCÁVEL, 3/4", COM ACABAMENTO E CANOPLA CROMADOS - FORNECIMENTO E INSTALAÇÃO. AF_08/2021</t>
  </si>
  <si>
    <t xml:space="preserve"> 89383 </t>
  </si>
  <si>
    <t>ADAPTADOR CURTO COM BOLSA E ROSCA PARA REGISTRO, PVC, SOLDÁVEL, DN 25MM X 3/4 , INSTALADO EM RAMAL OU SUB-RAMAL DE ÁGUA - FORNECIMENTO E INSTALAÇÃO. AF_06/2022</t>
  </si>
  <si>
    <t xml:space="preserve"> 89381 </t>
  </si>
  <si>
    <t>LUVA COM BUCHA DE LATÃO, PVC, SOLDÁVEL, DN 25MM X 3/4 , INSTALADO EM RAMAL OU SUB-RAMAL DE ÁGUA - FORNECIMENTO E INSTALAÇÃO. AF_06/2022</t>
  </si>
  <si>
    <t xml:space="preserve"> 052731 </t>
  </si>
  <si>
    <t>CAIXA D'AGUA EM POLIETILENO 15000 LITROS COM TAMPA</t>
  </si>
  <si>
    <t xml:space="preserve"> 94653 </t>
  </si>
  <si>
    <t>TUBO, PVC, SOLDÁVEL, DN 75 MM, INSTALADO EM RESERVAÇÃO DE ÁGUA DE EDIFICAÇÃO QUE POSSUA RESERVATÓRIO DE FIBRA/FIBROCIMENTO   FORNECIMENTO E INSTALAÇÃO. AF_06/2016</t>
  </si>
  <si>
    <t xml:space="preserve"> 89513 </t>
  </si>
  <si>
    <t>JOELHO 90 GRAUS, PVC, SOLDÁVEL, DN 75MM, INSTALADO EM PRUMADA DE ÁGUA - FORNECIMENTO E INSTALAÇÃO. AF_06/2022</t>
  </si>
  <si>
    <t xml:space="preserve"> 94698 </t>
  </si>
  <si>
    <t>TÊ DE REDUÇÃO, PVC, SOLDÁVEL, DN 75 MM X 50 MM, INSTALADO EM RESERVAÇÃO DE ÁGUA DE EDIFICAÇÃO QUE POSSUA RESERVATÓRIO DE FIBRA/FIBROCIMENTO   FORNECIMENTO E INSTALAÇÃO. AF_06/2016</t>
  </si>
  <si>
    <t xml:space="preserve"> 103042 </t>
  </si>
  <si>
    <t>REGISTRO DE ESFERA, PVC, ROSCÁVEL, COM BORBOLETA, 3/4" - FORNECIMENTO E INSTALAÇÃO. AF_08/2021</t>
  </si>
  <si>
    <t xml:space="preserve"> 103037 </t>
  </si>
  <si>
    <t>REGISTRO DE ESFERA, PVC, ROSCÁVEL, COM VOLANTE, 1" - FORNECIMENTO E INSTALAÇÃO. AF_08/2021</t>
  </si>
  <si>
    <t xml:space="preserve"> 103040 </t>
  </si>
  <si>
    <t>REGISTRO DE ESFERA, PVC, ROSCÁVEL, COM VOLANTE, 2" - FORNECIMENTO E INSTALAÇÃO. AF_08/2021</t>
  </si>
  <si>
    <t xml:space="preserve"> 89987 </t>
  </si>
  <si>
    <t>REGISTRO DE GAVETA BRUTO, LATÃO, ROSCÁVEL, 3/4", COM ACABAMENTO E CANOPLA CROMADOS - FORNECIMENTO E INSTALAÇÃO. AF_08/2021</t>
  </si>
  <si>
    <t xml:space="preserve"> 94793 </t>
  </si>
  <si>
    <t>REGISTRO DE GAVETA BRUTO, LATÃO, ROSCÁVEL, 1 1/4", COM ACABAMENTO E CANOPLA CROMADOS - FORNECIMENTO E INSTALAÇÃO. AF_08/2021</t>
  </si>
  <si>
    <t xml:space="preserve"> 94794 </t>
  </si>
  <si>
    <t>REGISTRO DE GAVETA BRUTO, LATÃO, ROSCÁVEL, 1 1/2", COM ACABAMENTO E CANOPLA CROMADOS - FORNECIMENTO E INSTALAÇÃO. AF_08/2021</t>
  </si>
  <si>
    <t xml:space="preserve"> 94498 </t>
  </si>
  <si>
    <t>REGISTRO DE GAVETA BRUTO, LATÃO, ROSCÁVEL, 2" - FORNECIMENTO E INSTALAÇÃO. AF_08/2021</t>
  </si>
  <si>
    <t xml:space="preserve"> 89711 </t>
  </si>
  <si>
    <t>TUBO PVC, SERIE NORMAL, ESGOTO PREDIAL, DN 40 MM, FORNECIDO E INSTALADO EM RAMAL DE DESCARGA OU RAMAL DE ESGOTO SANITÁRIO. AF_08/2022</t>
  </si>
  <si>
    <t xml:space="preserve"> 89712 </t>
  </si>
  <si>
    <t>TUBO PVC, SERIE NORMAL, ESGOTO PREDIAL, DN 50 MM, FORNECIDO E INSTALADO EM RAMAL DE DESCARGA OU RAMAL DE ESGOTO SANITÁRIO. AF_08/2022</t>
  </si>
  <si>
    <t xml:space="preserve"> 89713 </t>
  </si>
  <si>
    <t>TUBO PVC, SERIE NORMAL, ESGOTO PREDIAL, DN 75 MM, FORNECIDO E INSTALADO EM RAMAL DE DESCARGA OU RAMAL DE ESGOTO SANITÁRIO. AF_08/2022</t>
  </si>
  <si>
    <t xml:space="preserve"> 89800 </t>
  </si>
  <si>
    <t>TUBO PVC, SERIE NORMAL, ESGOTO PREDIAL, DN 100 MM, FORNECIDO E INSTALADO EM PRUMADA DE ESGOTO SANITÁRIO OU VENTILAÇÃO. AF_08/2022</t>
  </si>
  <si>
    <t xml:space="preserve"> 89748 </t>
  </si>
  <si>
    <t>CURVA CURTA 90 GRAUS, PVC, SERIE NORMAL, ESGOTO PREDIAL, DN 100 MM, JUNTA ELÁSTICA, FORNECIDO E INSTALADO EM RAMAL DE DESCARGA OU RAMAL DE ESGOTO SANITÁRIO. AF_08/2022</t>
  </si>
  <si>
    <t xml:space="preserve"> 89726 </t>
  </si>
  <si>
    <t>JOELHO 45 GRAUS, PVC, SERIE NORMAL, ESGOTO PREDIAL, DN 40 MM, JUNTA SOLDÁVEL, FORNECIDO E INSTALADO EM RAMAL DE DESCARGA OU RAMAL DE ESGOTO SANITÁRIO. AF_08/2022</t>
  </si>
  <si>
    <t xml:space="preserve"> 89724 </t>
  </si>
  <si>
    <t>JOELHO 90 GRAUS, PVC, SERIE NORMAL, ESGOTO PREDIAL, DN 40 MM, JUNTA SOLDÁVEL, FORNECIDO E INSTALADO EM RAMAL DE DESCARGA OU RAMAL DE ESGOTO SANITÁRIO. AF_08/2022</t>
  </si>
  <si>
    <t xml:space="preserve"> 89746 </t>
  </si>
  <si>
    <t>JOELHO 45 GRAUS, PVC, SERIE NORMAL, ESGOTO PREDIAL, DN 100 MM, JUNTA ELÁSTICA, FORNECIDO E INSTALADO EM RAMAL DE DESCARGA OU RAMAL DE ESGOTO SANITÁRIO. AF_08/2022</t>
  </si>
  <si>
    <t xml:space="preserve"> 104355 </t>
  </si>
  <si>
    <t>JUNÇÃO DE REDUCAO INVERTIDA, PVC, SÉRIE NORMAL, ESGOTO PREDIAL, DN 100 X 75 MM, JUNTA ELÁSTICA, FORNECIDO E INSTALADO EM PRUMADA DE ESGOTO SANITÁRIO OU VENTILAÇÃO. AF_08/2022</t>
  </si>
  <si>
    <t xml:space="preserve"> 89797 </t>
  </si>
  <si>
    <t>JUNÇÃO SIMPLES, PVC, SERIE NORMAL, ESGOTO PREDIAL, DN 100 X 100 MM, JUNTA ELÁSTICA, FORNECIDO E INSTALADO EM RAMAL DE DESCARGA OU RAMAL DE ESGOTO SANITÁRIO. AF_08/2022</t>
  </si>
  <si>
    <t xml:space="preserve"> 89782 </t>
  </si>
  <si>
    <t>TE, PVC, SERIE NORMAL, ESGOTO PREDIAL, DN 40 X 40 MM, JUNTA SOLDÁVEL, FORNECIDO E INSTALADO EM RAMAL DE DESCARGA OU RAMAL DE ESGOTO SANITÁRIO. AF_08/2022</t>
  </si>
  <si>
    <t xml:space="preserve"> 89802 </t>
  </si>
  <si>
    <t>JOELHO 45 GRAUS, PVC, SERIE NORMAL, ESGOTO PREDIAL, DN 50 MM, JUNTA ELÁSTICA, FORNECIDO E INSTALADO EM PRUMADA DE ESGOTO SANITÁRIO OU VENTILAÇÃO. AF_08/2022</t>
  </si>
  <si>
    <t xml:space="preserve"> 89801 </t>
  </si>
  <si>
    <t>JOELHO 90 GRAUS, PVC, SERIE NORMAL, ESGOTO PREDIAL, DN 50 MM, JUNTA ELÁSTICA, FORNECIDO E INSTALADO EM PRUMADA DE ESGOTO SANITÁRIO OU VENTILAÇÃO. AF_08/2022</t>
  </si>
  <si>
    <t xml:space="preserve"> 104326 </t>
  </si>
  <si>
    <t>RALO SECO CÔNICO, PVC, DN 100 X 40 MM, JUNTA SOLDÁVEL, FORNECIDO E INSTALADO EM RAMAL DE DESCARGA OU EM RAMAL DE ESGOTO SANITÁRIO. AF_08/2022</t>
  </si>
  <si>
    <t xml:space="preserve"> 89708 </t>
  </si>
  <si>
    <t>CAIXA SIFONADA, PVC, DN 150 X 185 X 75 MM, JUNTA ELÁSTICA, FORNECIDA E INSTALADA EM RAMAL DE DESCARGA OU EM RAMAL DE ESGOTO SANITÁRIO. AF_08/2022</t>
  </si>
  <si>
    <t xml:space="preserve"> 97974 </t>
  </si>
  <si>
    <t>POÇO DE INSPEÇÃO CIRCULAR PARA ESGOTO, EM CONCRETO PRÉ-MOLDADO, DIÂMETRO INTERNO = 0,60 M, PROFUNDIDADE = 0,90 M, EXCLUINDO TAMPÃO. AF_12/2020_PA</t>
  </si>
  <si>
    <t xml:space="preserve"> 98102 </t>
  </si>
  <si>
    <t>CAIXA DE GORDURA SIMPLES, CIRCULAR, EM CONCRETO PRÉ-MOLDADO, DIÂMETRO INTERNO = 0,4 M, ALTURA INTERNA = 0,4 M. AF_12/2020</t>
  </si>
  <si>
    <t xml:space="preserve"> 98054 </t>
  </si>
  <si>
    <t>TANQUE SÉPTICO CIRCULAR, EM CONCRETO PRÉ-MOLDADO, DIÂMETRO INTERNO = 1,88 M, ALTURA INTERNA = 2,50 M, VOLUME ÚTIL: 6245,8 L (PARA 32 CONTRIBUINTES). AF_12/2020_PA</t>
  </si>
  <si>
    <t xml:space="preserve"> 95463 </t>
  </si>
  <si>
    <t>FOSSA SÉPTICA EM ALVENARIA DE TIJOLO CERÂMICO MACIÇO, DIMENSÕES EXTERNAS DE 1,90X1,10X1,40 M, VOLUME DE 1.500 LITROS, REVESTIDO INTERNAMENTE COM MASSA ÚNICA E IMPERMEABILIZANTE E COM TAMPA DE CONCRETO ARMADO COM ESPESSURA DE 8 CM</t>
  </si>
  <si>
    <t xml:space="preserve"> 98060 </t>
  </si>
  <si>
    <t>FILTRO ANAERÓBIO CIRCULAR, EM CONCRETO PRÉ-MOLDADO, DIÂMETRO INTERNO = 2,38 M, ALTURA INTERNA = 1,50 M, VOLUME ÚTIL: 5338,6 L (PARA 34 CONTRIBUINTES). AF_12/2020_PA</t>
  </si>
  <si>
    <t xml:space="preserve"> 98058 </t>
  </si>
  <si>
    <t>FILTRO ANAERÓBIO CIRCULAR, EM CONCRETO PRÉ-MOLDADO, DIÂMETRO INTERNO = 1,10 M, ALTURA INTERNA = 1,50 M, VOLUME ÚTIL: 1140,4 L (PARA 5 CONTRIBUINTES). AF_12/2020_PA</t>
  </si>
  <si>
    <t xml:space="preserve"> 98064 </t>
  </si>
  <si>
    <t>SUMIDOURO CIRCULAR, EM CONCRETO PRÉ-MOLDADO, DIÂMETRO INTERNO = 2,38 M, ALTURA INTERNA = 3,0 M, ÁREA DE INFILTRAÇÃO: 25 M² (PARA 10 CONTRIBUINTES). AF_12/2020_PA</t>
  </si>
  <si>
    <t xml:space="preserve"> 98062 </t>
  </si>
  <si>
    <t>SUMIDOURO CIRCULAR, EM CONCRETO PRÉ-MOLDADO, DIÂMETRO INTERNO = 1,88 M, ALTURA INTERNA = 2,00 M, ÁREA DE INFILTRAÇÃO: 13,1 M² (PARA 5 CONTRIBUINTES). AF_12/2020_PA</t>
  </si>
  <si>
    <t>LOUÇAS E METAIS</t>
  </si>
  <si>
    <t xml:space="preserve"> 86935 </t>
  </si>
  <si>
    <t>CUBA DE EMBUTIR DE AÇO INOXIDÁVEL MÉDIA, INCLUSO VÁLVULA TIPO AMERICANA EM METAL CROMADO E SIFÃO FLEXÍVEL EM PVC - FORNECIMENTO E INSTALAÇÃO. AF_01/2020</t>
  </si>
  <si>
    <t xml:space="preserve"> 86889 </t>
  </si>
  <si>
    <t>BANCADA DE GRANITO CINZA POLIDO, DE 1,50 X 0,60 M, PARA PIA DE COZINHA - FORNECIMENTO E INSTALAÇÃO. AF_01/2020</t>
  </si>
  <si>
    <t xml:space="preserve"> 86888 </t>
  </si>
  <si>
    <t>VASO SANITÁRIO SIFONADO COM CAIXA ACOPLADA LOUÇA BRANCA - FORNECIMENTO E INSTALAÇÃO. AF_01/2020</t>
  </si>
  <si>
    <t xml:space="preserve"> 95471 </t>
  </si>
  <si>
    <t>VASO SANITARIO SIFONADO CONVENCIONAL PARA PCD SEM FURO FRONTAL COM  LOUÇA BRANCA SEM ASSENTO -  FORNECIMENTO E INSTALAÇÃO. AF_01/2020</t>
  </si>
  <si>
    <t xml:space="preserve"> 86939 </t>
  </si>
  <si>
    <t>LAVATÓRIO LOUÇA BRANCA COM COLUNA, *44 X 35,5* CM, PADRÃO POPULAR, INCLUSO SIFÃO FLEXÍVEL EM PVC, VÁLVULA E ENGATE FLEXÍVEL 30CM EM PLÁSTICO E COM TORNEIRA CROMADA PADRÃO POPULAR - FORNECIMENTO E INSTALAÇÃO. AF_01/2020</t>
  </si>
  <si>
    <t xml:space="preserve"> 190284 </t>
  </si>
  <si>
    <t>CONJUNTO DE FIXACAO PARA LAVATORIOS</t>
  </si>
  <si>
    <t xml:space="preserve"> 100860 </t>
  </si>
  <si>
    <t>CHUVEIRO ELÉTRICO COMUM CORPO PLÁSTICO, TIPO DUCHA - FORNECIMENTO E INSTALAÇÃO. AF_01/2020</t>
  </si>
  <si>
    <t xml:space="preserve"> 86919 </t>
  </si>
  <si>
    <t>TANQUE DE LOUÇA BRANCA COM COLUNA, 30L OU EQUIVALENTE, INCLUSO SIFÃO FLEXÍVEL EM PVC, VÁLVULA METÁLICA E TORNEIRA DE METAL CROMADO PADRÃO MÉDIO - FORNECIMENTO E INSTALAÇÃO. AF_01/2020</t>
  </si>
  <si>
    <t xml:space="preserve"> 86887 </t>
  </si>
  <si>
    <t>ENGATE FLEXÍVEL EM INOX, 1/2  X 40CM - FORNECIMENTO E INSTALAÇÃO. AF_01/2020</t>
  </si>
  <si>
    <t xml:space="preserve"> 100853 </t>
  </si>
  <si>
    <t>TORNEIRA CROMADA DE MESA PARA LAVATORIO, TIPO MONOCOMANDO. AF_01/2020</t>
  </si>
  <si>
    <t xml:space="preserve"> 86909 </t>
  </si>
  <si>
    <t>TORNEIRA CROMADA TUBO MÓVEL, DE MESA, 1/2" OU 3/4", PARA PIA DE COZINHA, PADRÃO ALTO - FORNECIMENTO E INSTALAÇÃO. AF_01/2020</t>
  </si>
  <si>
    <t xml:space="preserve"> 86914 </t>
  </si>
  <si>
    <t>TORNEIRA CROMADA 1/2" OU 3/4" PARA TANQUE, PADRÃO MÉDIO - FORNECIMENTO E INSTALAÇÃO. AF_01/2020</t>
  </si>
  <si>
    <t xml:space="preserve"> 202336 </t>
  </si>
  <si>
    <t>KIT BARRA DE APOIO LATERAL P/ LAVATORIO CENTRALIZADO 40CM</t>
  </si>
  <si>
    <t xml:space="preserve"> 100863 </t>
  </si>
  <si>
    <t>BARRA DE APOIO EM "L", EM ACO INOX POLIDO 70 X 70 CM, FIXADA NA PAREDE - FORNECIMENTO E INSTALACAO. AF_01/2020</t>
  </si>
  <si>
    <t xml:space="preserve"> 100864 </t>
  </si>
  <si>
    <t>BARRA DE APOIO EM "L", EM ACO INOX POLIDO 80 X 80 CM, FIXADA NA PAREDE - FORNECIMENTO E INSTALACAO. AF_01/2020</t>
  </si>
  <si>
    <t xml:space="preserve"> 100870 </t>
  </si>
  <si>
    <t>BARRA DE APOIO RETA, EM ALUMINIO, COMPRIMENTO 60 CM,  FIXADA NA PAREDE - FORNECIMENTO E INSTALAÇÃO. AF_01/2020</t>
  </si>
  <si>
    <t>EXTINTORES</t>
  </si>
  <si>
    <t xml:space="preserve"> 101905 </t>
  </si>
  <si>
    <t>EXTINTOR DE INCÊNDIO PORTÁTIL COM CARGA DE ÁGUA PRESSURIZADA DE 10 L, CLASSE A - FORNECIMENTO E INSTALAÇÃO. AF_10/2020_PE</t>
  </si>
  <si>
    <t xml:space="preserve"> 101907 </t>
  </si>
  <si>
    <t>EXTINTOR DE INCÊNDIO PORTÁTIL COM CARGA DE CO2 DE 6 KG, CLASSE BC - FORNECIMENTO E INSTALAÇÃO. AF_10/2020_PE</t>
  </si>
  <si>
    <t>ELÉTRICA</t>
  </si>
  <si>
    <t>PAVIMENTAÇÃO EXTERNA</t>
  </si>
  <si>
    <t xml:space="preserve"> 94275 </t>
  </si>
  <si>
    <t>ASSENTAMENTO DE GUIA (MEIO-FIO) EM TRECHO RETO, CONFECCIONADA EM CONCRETO PRÉ-FABRICADO, DIMENSÕES 100X15X13X20 CM (COMPRIMENTO X BASE INFERIOR X BASE SUPERIOR X ALTURA). AF_01/2024</t>
  </si>
  <si>
    <t xml:space="preserve"> 171887 </t>
  </si>
  <si>
    <t>CAMADA DE BLOQUEI(COLCHAO DE AREIA) P/ ASSENTAMENTO DE PISO</t>
  </si>
  <si>
    <t xml:space="preserve"> 92402 </t>
  </si>
  <si>
    <t>EXECUÇÃO DE PASSEIO EM PISO INTERTRAVADO, COM BLOCO 16 FACES DE 22 X 11 CM, ESPESSURA 6 CM. AF_10/2022</t>
  </si>
  <si>
    <t>MUROS</t>
  </si>
  <si>
    <t xml:space="preserve"> 104790 </t>
  </si>
  <si>
    <t>DEMOLIÇÃO DE PISO DE CONCRETO SIMPLES, DE FORMA MECANIZADA COM MARTELETE, SEM REAPROVEITAMENTO. AF_09/2023</t>
  </si>
  <si>
    <t xml:space="preserve"> 103328 </t>
  </si>
  <si>
    <t>ALVENARIA DE VEDAÇÃO DE BLOCOS CERÂMICOS FURADOS NA HORIZONTAL DE 9X19X19 CM (ESPESSURA 9 CM) E ARGAMASSA DE ASSENTAMENTO COM PREPARO EM BETONEIRA. AF_12/2021</t>
  </si>
  <si>
    <t xml:space="preserve"> 180193 </t>
  </si>
  <si>
    <t>PINTURA PVA 2 DEMAOS EM SUPERFICIES EXTERNAS</t>
  </si>
  <si>
    <t xml:space="preserve"> 103689 </t>
  </si>
  <si>
    <t>FORNECIMENTO E INSTALAÇÃO DE PLACA DE OBRA COM CHAPA GALVANIZADA E ESTRUTURA DE MADEIRA. AF_03/2022_PS</t>
  </si>
  <si>
    <t>SAPATAS</t>
  </si>
  <si>
    <t xml:space="preserve"> 020141 </t>
  </si>
  <si>
    <t>ESCAVACAO MANUAL FUNDACOES-SOLO 1a.CAT. DE 1,50m A 3,0m</t>
  </si>
  <si>
    <t xml:space="preserve"> 96546 </t>
  </si>
  <si>
    <t>ARMAÇÃO DE BLOCO UTILIZANDO AÇO CA-50 DE 10 MM - MONTAGEM. AF_01/2024</t>
  </si>
  <si>
    <t xml:space="preserve"> 96541 </t>
  </si>
  <si>
    <t>FABRICAÇÃO, MONTAGEM E DESMONTAGEM DE FÔRMA PARA SAPATA, EM CHAPA DE MADEIRA COMPENSADA RESINADA, E=17 MM, 4 UTILIZAÇÕES. AF_01/2024</t>
  </si>
  <si>
    <t>PILARES</t>
  </si>
  <si>
    <t xml:space="preserve"> 92443 </t>
  </si>
  <si>
    <t>MONTAGEM E DESMONTAGEM DE FÔRMA DE PILARES RETANGULARES E ESTRUTURAS SIMILARES, PÉ-DIREITO SIMPLES, EM CHAPA DE MADEIRA COMPENSADA PLASTIFICADA, 18 UTILIZAÇÕES. AF_09/2020</t>
  </si>
  <si>
    <t>VIGAS 1° ETAPA</t>
  </si>
  <si>
    <t xml:space="preserve"> 92270 </t>
  </si>
  <si>
    <t>FABRICAÇÃO DE FÔRMA PARA VIGAS, COM MADEIRA SERRADA, E = 25 MM. AF_09/2020</t>
  </si>
  <si>
    <t xml:space="preserve"> 92452 </t>
  </si>
  <si>
    <t>MONTAGEM E DESMONTAGEM DE FÔRMA DE VIGA, ESCORAMENTO METÁLICO, PÉ-DIREITO SIMPLES, EM CHAPA DE MADEIRA RESINADA, 2 UTILIZAÇÕES. AF_09/2020</t>
  </si>
  <si>
    <t xml:space="preserve"> 94971 </t>
  </si>
  <si>
    <t>CONCRETO FCK = 25MPA, TRAÇO 1:2,3:2,7 (EM MASSA SECA DE CIMENTO/ AREIA MÉDIA/ BRITA 1) - PREPARO MECÂNICO COM BETONEIRA 600 L. AF_05/2021</t>
  </si>
  <si>
    <t>PILARES 2° ETAPA</t>
  </si>
  <si>
    <t xml:space="preserve"> 92411 </t>
  </si>
  <si>
    <t>MONTAGEM E DESMONTAGEM DE FÔRMA DE PILARES RETANGULARES E ESTRUTURAS SIMILARES, PÉ-DIREITO SIMPLES, EM MADEIRA SERRADA, 2 UTILIZAÇÕES. AF_09/2020</t>
  </si>
  <si>
    <t xml:space="preserve"> 94965 </t>
  </si>
  <si>
    <t>CONCRETO FCK = 25MPA, TRAÇO 1:2,3:2,7 (EM MASSA SECA DE CIMENTO/ AREIA MÉDIA/ BRITA 1) - PREPARO MECÂNICO COM BETONEIRA 400 L. AF_05/2021</t>
  </si>
  <si>
    <t>VIGAS 2° ETAPA</t>
  </si>
  <si>
    <t>LAJE</t>
  </si>
  <si>
    <t xml:space="preserve"> 101964 </t>
  </si>
  <si>
    <t>LAJE PRÉ-MOLDADA UNIDIRECIONAL, BIAPOIADA, PARA FORRO, ENCHIMENTO EM CERÂMICA, VIGOTA CONVENCIONAL, ALTURA TOTAL DA LAJE (ENCHIMENTO+CAPA) = (8+3). AF_11/2020_PA</t>
  </si>
  <si>
    <t>SERRALHERIA</t>
  </si>
  <si>
    <t xml:space="preserve"> 74103/001 </t>
  </si>
  <si>
    <t>ESCADA TIPO MARINHEIRO EM ACO CA-50 12,5", INCLUSO PINTURA COM FUNDO ANTICORROSIVO TIPO ZARCAO</t>
  </si>
  <si>
    <t>Total sem BDI</t>
  </si>
  <si>
    <t>Total do BDI</t>
  </si>
  <si>
    <t>Total Geral</t>
  </si>
  <si>
    <t>7.1</t>
  </si>
  <si>
    <t>7.1.1</t>
  </si>
  <si>
    <t>7.1.2</t>
  </si>
  <si>
    <t>7.1.3</t>
  </si>
  <si>
    <t>7.1.4</t>
  </si>
  <si>
    <t>7.1.5</t>
  </si>
  <si>
    <t>7.1.6</t>
  </si>
  <si>
    <t>7.1.7</t>
  </si>
  <si>
    <t>7.1.8</t>
  </si>
  <si>
    <t>7.1.9</t>
  </si>
  <si>
    <t>7.1.10</t>
  </si>
  <si>
    <t>7.1.11</t>
  </si>
  <si>
    <t>7.1.12</t>
  </si>
  <si>
    <t>7.1.13</t>
  </si>
  <si>
    <t>7.1.14</t>
  </si>
  <si>
    <t>7.1.15</t>
  </si>
  <si>
    <t>7.1.16</t>
  </si>
  <si>
    <t>7.1.17</t>
  </si>
  <si>
    <t>7.1.18</t>
  </si>
  <si>
    <t>7.1.19</t>
  </si>
  <si>
    <t>7.1.20</t>
  </si>
  <si>
    <t>7.1.21</t>
  </si>
  <si>
    <t>7.1.22</t>
  </si>
  <si>
    <t>7.1.23</t>
  </si>
  <si>
    <t>7.1.24</t>
  </si>
  <si>
    <t>7.1.25</t>
  </si>
  <si>
    <t>7.1.26</t>
  </si>
  <si>
    <t>7.1.27</t>
  </si>
  <si>
    <t>7.1.28</t>
  </si>
  <si>
    <t>7.1.29</t>
  </si>
  <si>
    <t>7.1.30</t>
  </si>
  <si>
    <t>7.1.31</t>
  </si>
  <si>
    <t>7.1.32</t>
  </si>
  <si>
    <t>7.1.33</t>
  </si>
  <si>
    <t>7.1.34</t>
  </si>
  <si>
    <t>7.1.35</t>
  </si>
  <si>
    <t>7.1.36</t>
  </si>
  <si>
    <t>7.1.37</t>
  </si>
  <si>
    <t>7.1.38</t>
  </si>
  <si>
    <t>7.1.39</t>
  </si>
  <si>
    <t>7.1.40</t>
  </si>
  <si>
    <t>7.2</t>
  </si>
  <si>
    <t>7.2.1</t>
  </si>
  <si>
    <t>7.2.2</t>
  </si>
  <si>
    <t>7.2.3</t>
  </si>
  <si>
    <t>7.2.4</t>
  </si>
  <si>
    <t>7.2.5</t>
  </si>
  <si>
    <t>7.2.6</t>
  </si>
  <si>
    <t>7.2.7</t>
  </si>
  <si>
    <t>7.2.8</t>
  </si>
  <si>
    <t>7.2.9</t>
  </si>
  <si>
    <t>7.2.10</t>
  </si>
  <si>
    <t>7.2.11</t>
  </si>
  <si>
    <t>7.2.12</t>
  </si>
  <si>
    <t>7.2.13</t>
  </si>
  <si>
    <t>7.2.14</t>
  </si>
  <si>
    <t>7.2.15</t>
  </si>
  <si>
    <t>7.2.16</t>
  </si>
  <si>
    <t>7.2.17</t>
  </si>
  <si>
    <t>7.2.18</t>
  </si>
  <si>
    <t>7.2.19</t>
  </si>
  <si>
    <t>7.2.20</t>
  </si>
  <si>
    <t>7.2.21</t>
  </si>
  <si>
    <t>7.2.22</t>
  </si>
  <si>
    <t>7.2.23</t>
  </si>
  <si>
    <t>7.2.24</t>
  </si>
  <si>
    <t>7.3</t>
  </si>
  <si>
    <t>7.3.1</t>
  </si>
  <si>
    <t>7.3.2</t>
  </si>
  <si>
    <t>7.3.3</t>
  </si>
  <si>
    <t>7.3.4</t>
  </si>
  <si>
    <t>7.3.5</t>
  </si>
  <si>
    <t>7.3.6</t>
  </si>
  <si>
    <t>7.3.7</t>
  </si>
  <si>
    <t>7.3.8</t>
  </si>
  <si>
    <t>7.3.9</t>
  </si>
  <si>
    <t>7.3.10</t>
  </si>
  <si>
    <t>7.3.11</t>
  </si>
  <si>
    <t>7.3.12</t>
  </si>
  <si>
    <t>7.3.13</t>
  </si>
  <si>
    <t>7.3.14</t>
  </si>
  <si>
    <t>7.3.15</t>
  </si>
  <si>
    <t>7.3.16</t>
  </si>
  <si>
    <t>7.4</t>
  </si>
  <si>
    <t>7.4.1</t>
  </si>
  <si>
    <t>7.4.2</t>
  </si>
  <si>
    <t>8.8</t>
  </si>
  <si>
    <t>8.8.1</t>
  </si>
  <si>
    <t>8.8.2</t>
  </si>
  <si>
    <t>8.8.3</t>
  </si>
  <si>
    <t>8.8.4</t>
  </si>
  <si>
    <t>8.9</t>
  </si>
  <si>
    <t>8.9.1</t>
  </si>
  <si>
    <t>8.9.2</t>
  </si>
  <si>
    <t>8.9.3</t>
  </si>
  <si>
    <t>8.9.4</t>
  </si>
  <si>
    <t>8.9.5</t>
  </si>
  <si>
    <t>8.9.6</t>
  </si>
  <si>
    <t>8.9.7</t>
  </si>
  <si>
    <t>8.9.8</t>
  </si>
  <si>
    <t>8.9.9</t>
  </si>
  <si>
    <t>8.9.10</t>
  </si>
  <si>
    <t>8.9.11</t>
  </si>
  <si>
    <t>8.10</t>
  </si>
  <si>
    <t>8.10.1</t>
  </si>
  <si>
    <t>8.10.2</t>
  </si>
  <si>
    <t>8.10.3</t>
  </si>
  <si>
    <t>8.10.4</t>
  </si>
  <si>
    <t>8.10.5</t>
  </si>
  <si>
    <t xml:space="preserve"> </t>
  </si>
  <si>
    <t xml:space="preserve"> 3.15.10</t>
  </si>
  <si>
    <t>COTAÇÃO</t>
  </si>
  <si>
    <t xml:space="preserve">MATERIAIS E EQUIPAMENTOS </t>
  </si>
  <si>
    <t>UNID</t>
  </si>
  <si>
    <t xml:space="preserve">CRONOGRAMA FÍSICO FINANCEIRO </t>
  </si>
  <si>
    <t>SERVIÇOS</t>
  </si>
  <si>
    <t>R$</t>
  </si>
  <si>
    <t>TOTAL</t>
  </si>
  <si>
    <t>SERVIÇOS PRELIMINARES</t>
  </si>
  <si>
    <t xml:space="preserve">  </t>
  </si>
  <si>
    <t>PAVIMENTAÇÕES / MURO / TORRE CX DAGUA</t>
  </si>
  <si>
    <t>SUB - TOTAIS</t>
  </si>
  <si>
    <t>BDI</t>
  </si>
  <si>
    <t>7.5</t>
  </si>
  <si>
    <t>7.5.1</t>
  </si>
  <si>
    <t>7.5.2</t>
  </si>
  <si>
    <t>7.5.3</t>
  </si>
  <si>
    <t>7.5.4</t>
  </si>
  <si>
    <t>7.5.5</t>
  </si>
  <si>
    <t>7.5.6</t>
  </si>
  <si>
    <t>7.5.7</t>
  </si>
  <si>
    <t>7.5.8</t>
  </si>
  <si>
    <t>7.5.9</t>
  </si>
  <si>
    <t>7.5.10</t>
  </si>
  <si>
    <t>7.5.11</t>
  </si>
  <si>
    <t>7.5.12</t>
  </si>
  <si>
    <t>7.5.13</t>
  </si>
  <si>
    <t>7.5.14</t>
  </si>
  <si>
    <t>7.5.15</t>
  </si>
  <si>
    <t>7.5.16</t>
  </si>
  <si>
    <t>7.5.17</t>
  </si>
  <si>
    <t>7.5.18</t>
  </si>
  <si>
    <t>7.5.19</t>
  </si>
  <si>
    <t>7.5.20</t>
  </si>
  <si>
    <t>7.5.21</t>
  </si>
  <si>
    <t>7.5.22</t>
  </si>
  <si>
    <t>7.5.23</t>
  </si>
  <si>
    <t>7.5.24</t>
  </si>
  <si>
    <t>7.5.25</t>
  </si>
  <si>
    <t>7.5.26</t>
  </si>
  <si>
    <t>7.5.27</t>
  </si>
  <si>
    <t>7.5.28</t>
  </si>
  <si>
    <t>7.5.29</t>
  </si>
  <si>
    <t>7.5.30</t>
  </si>
  <si>
    <t>7.5.31</t>
  </si>
  <si>
    <t>7.5.32</t>
  </si>
  <si>
    <t>7.5.33</t>
  </si>
  <si>
    <t>7.5.34</t>
  </si>
  <si>
    <t>7.5.35</t>
  </si>
  <si>
    <t>7.5.36</t>
  </si>
  <si>
    <t>7.5.37</t>
  </si>
  <si>
    <t>7.5.38</t>
  </si>
  <si>
    <t>7.5.39</t>
  </si>
  <si>
    <t>7.5.40</t>
  </si>
  <si>
    <t>7.5.41</t>
  </si>
  <si>
    <t>7.5.42</t>
  </si>
  <si>
    <t>7.5.43</t>
  </si>
  <si>
    <t>7.5.44</t>
  </si>
  <si>
    <t>7.5.45</t>
  </si>
  <si>
    <t>7.5.46</t>
  </si>
  <si>
    <t>7.5.47</t>
  </si>
  <si>
    <t>7.5.48</t>
  </si>
  <si>
    <t>7.5.49</t>
  </si>
  <si>
    <t>BASE PARA  RESERVATÓRIO</t>
  </si>
  <si>
    <t>SANITÁRIAS</t>
  </si>
  <si>
    <t>Orçamento Sintético                                                          Data: maio 2024</t>
  </si>
  <si>
    <t>RECEPÇÃO / MULTI USO</t>
  </si>
  <si>
    <t>GARAGEM  e DEPÓSITOS</t>
  </si>
  <si>
    <t>8.11</t>
  </si>
  <si>
    <t>8.11.1</t>
  </si>
  <si>
    <t>8.11.2</t>
  </si>
  <si>
    <t>8.11.3</t>
  </si>
  <si>
    <t>8.11.4</t>
  </si>
  <si>
    <t>8.11.5</t>
  </si>
  <si>
    <t>8.12</t>
  </si>
  <si>
    <t>8.12.1</t>
  </si>
  <si>
    <t>8.12.2</t>
  </si>
  <si>
    <t>8.12.3</t>
  </si>
  <si>
    <t>8.12.4</t>
  </si>
  <si>
    <t>8.12.5</t>
  </si>
  <si>
    <t>8.13</t>
  </si>
  <si>
    <t>8.13.1</t>
  </si>
  <si>
    <t>8.13.2</t>
  </si>
  <si>
    <t>8.13.3</t>
  </si>
  <si>
    <t>8.13.4</t>
  </si>
  <si>
    <t>8.13.5</t>
  </si>
  <si>
    <t>8.14</t>
  </si>
  <si>
    <t>8.14.1</t>
  </si>
  <si>
    <t>8.14.2</t>
  </si>
  <si>
    <t>8.14.3</t>
  </si>
  <si>
    <t>8.14.4</t>
  </si>
  <si>
    <t>8.14.5</t>
  </si>
  <si>
    <t>8.15</t>
  </si>
  <si>
    <t>8.15.1</t>
  </si>
  <si>
    <t>8.16</t>
  </si>
  <si>
    <t>8.16.1</t>
  </si>
  <si>
    <t>GARAGEM  E DEPÓSITOS</t>
  </si>
  <si>
    <t>CONSTRUÇÃO DA NOVA SEDE DO NGI RORAIMA  ICMBIO - BOA VISTA RR</t>
  </si>
  <si>
    <t>ESCRITÓRIOS/ ESTACIONAMENTO</t>
  </si>
  <si>
    <t xml:space="preserve"> ESCRITÓRIOS / ESTACIONAMENTO</t>
  </si>
  <si>
    <t xml:space="preserve"> 103782 </t>
  </si>
  <si>
    <t>LUMINÁRIA TIPO PLAFON CIRCULAR, DE SOBREPOR, COM LED DE 12/13 W - FORNECIMENTO E INSTALAÇÃO. AF_03/2022</t>
  </si>
  <si>
    <t xml:space="preserve"> 97605 </t>
  </si>
  <si>
    <t>LUMINÁRIA ARANDELA TIPO MEIA LUA, DE SOBREPOR, COM 1 LÂMPADA LED DE 6 W, SEM REATOR - FORNECIMENTO E INSTALAÇÃO. AF_02/2020</t>
  </si>
  <si>
    <t xml:space="preserve"> 97595 </t>
  </si>
  <si>
    <t>SENSOR DE PRESENÇA COM FOTOCÉLULA, FIXAÇÃO EM PAREDE - FORNECIMENTO E INSTALAÇÃO. AF_02/2020</t>
  </si>
  <si>
    <t xml:space="preserve"> 93138 </t>
  </si>
  <si>
    <t>PONTO DE ILUMINAÇÃO RESIDENCIAL INCLUINDO INTERRUPTOR PARALELO, CAIXA ELÉTRICA, ELETRODUTO, CABO, RASGO, QUEBRA E CHUMBAMENTO (EXCLUINDO LUMINÁRIA E LÂMPADA). AF_01/2016</t>
  </si>
  <si>
    <t xml:space="preserve"> 93128 </t>
  </si>
  <si>
    <t>PONTO DE ILUMINAÇÃO RESIDENCIAL INCLUINDO INTERRUPTOR SIMPLES, CAIXA ELÉTRICA, ELETRODUTO, CABO, RASGO, QUEBRA E CHUMBAMENTO (EXCLUINDO LUMINÁRIA E LÂMPADA). AF_01/2016</t>
  </si>
  <si>
    <t xml:space="preserve"> 91996 </t>
  </si>
  <si>
    <t>TOMADA MÉDIA DE EMBUTIR (1 MÓDULO), 2P+T 10 A, INCLUINDO SUPORTE E PLACA - FORNECIMENTO E INSTALAÇÃO. AF_03/2023</t>
  </si>
  <si>
    <t xml:space="preserve"> 92001 </t>
  </si>
  <si>
    <t>TOMADA BAIXA DE EMBUTIR (1 MÓDULO), 2P+T 20 A, INCLUINDO SUPORTE E PLACA - FORNECIMENTO E INSTALAÇÃO. AF_03/2023</t>
  </si>
  <si>
    <t xml:space="preserve"> 92000 </t>
  </si>
  <si>
    <t>TOMADA BAIXA DE EMBUTIR (1 MÓDULO), 2P+T 10 A, INCLUINDO SUPORTE E PLACA - FORNECIMENTO E INSTALAÇÃO. AF_03/2023</t>
  </si>
  <si>
    <t xml:space="preserve"> 92004 </t>
  </si>
  <si>
    <t>TOMADA MÉDIA DE EMBUTIR (2 MÓDULOS), 2P+T 10 A, INCLUINDO SUPORTE E PLACA - FORNECIMENTO E INSTALAÇÃO. AF_03/2023</t>
  </si>
  <si>
    <t xml:space="preserve"> 92009 </t>
  </si>
  <si>
    <t>TOMADA BAIXA DE EMBUTIR (2 MÓDULOS), 2P+T 20 A, INCLUINDO SUPORTE E PLACA - FORNECIMENTO E INSTALAÇÃO. AF_03/2023</t>
  </si>
  <si>
    <t xml:space="preserve"> 93141 </t>
  </si>
  <si>
    <t>PONTO DE TOMADA RESIDENCIAL INCLUINDO TOMADA 10A/250V, CAIXA ELÉTRICA, ELETRODUTO, CABO, RASGO, QUEBRA E CHUMBAMENTO. AF_01/2016</t>
  </si>
  <si>
    <t xml:space="preserve"> 92023 </t>
  </si>
  <si>
    <t>INTERRUPTOR SIMPLES (1 MÓDULO) COM 1 TOMADA DE EMBUTIR 2P+T 10 A, INCLUINDO SUPORTE E PLACA - FORNECIMENTO E INSTALAÇÃO. AF_03/2023</t>
  </si>
  <si>
    <t xml:space="preserve"> 91953 </t>
  </si>
  <si>
    <t>INTERRUPTOR SIMPLES (1 MÓDULO), 10A/250V, INCLUINDO SUPORTE E PLACA - FORNECIMENTO E INSTALAÇÃO. AF_03/2023</t>
  </si>
  <si>
    <t xml:space="preserve"> 91955 </t>
  </si>
  <si>
    <t>INTERRUPTOR PARALELO (1 MÓDULO), 10A/250V, INCLUINDO SUPORTE E PLACA - FORNECIMENTO E INSTALAÇÃO. AF_03/2023</t>
  </si>
  <si>
    <t xml:space="preserve"> 91961 </t>
  </si>
  <si>
    <t>INTERRUPTOR PARALELO (2 MÓDULOS), 10A/250V, INCLUINDO SUPORTE E PLACA - FORNECIMENTO E INSTALAÇÃO. AF_03/2023</t>
  </si>
  <si>
    <t xml:space="preserve"> 91957 </t>
  </si>
  <si>
    <t>INTERRUPTOR SIMPLES (1 MÓDULO) COM INTERRUPTOR PARALELO (1 MÓDULO), 10A/250V, INCLUINDO SUPORTE E PLACA - FORNECIMENTO E INSTALAÇÃO. AF_03/2023</t>
  </si>
  <si>
    <t xml:space="preserve"> 92029 </t>
  </si>
  <si>
    <t>INTERRUPTOR PARALELO (1 MÓDULO) COM 1 TOMADA DE EMBUTIR 2P+T 10 A, INCLUINDO SUPORTE E PLACA - FORNECIMENTO E INSTALAÇÃO. AF_03/2023</t>
  </si>
  <si>
    <t xml:space="preserve"> 83465 </t>
  </si>
  <si>
    <t>INTERRUPTOR INTERMEDIARIO (FOUR-WAY) - FORNECIMENTO E INSTALACAO</t>
  </si>
  <si>
    <t xml:space="preserve"> 91863 </t>
  </si>
  <si>
    <t>ELETRODUTO RÍGIDO ROSCÁVEL, PVC, DN 25 MM (3/4"), PARA CIRCUITOS TERMINAIS, INSTALADO EM FORRO - FORNECIMENTO E INSTALAÇÃO. AF_03/2023</t>
  </si>
  <si>
    <t xml:space="preserve"> 91875 </t>
  </si>
  <si>
    <t>LUVA PARA ELETRODUTO, PVC, ROSCÁVEL, DN 25 MM (3/4"), PARA CIRCUITOS TERMINAIS, INSTALADA EM FORRO - FORNECIMENTO E INSTALAÇÃO. AF_03/2023</t>
  </si>
  <si>
    <t xml:space="preserve"> 91890 </t>
  </si>
  <si>
    <t>CURVA 90 GRAUS PARA ELETRODUTO, PVC, ROSCÁVEL, DN 25 MM (3/4"), PARA CIRCUITOS TERMINAIS, INSTALADA EM FORRO - FORNECIMENTO E INSTALAÇÃO. AF_03/2023</t>
  </si>
  <si>
    <t xml:space="preserve"> 83410 </t>
  </si>
  <si>
    <t>ELETRODUTO FLEXIVEL ACO GALV TIPO CONDUITE D = 1" (25MM) - FORNECIMENTO E INSTALACAO</t>
  </si>
  <si>
    <t xml:space="preserve"> 91927 </t>
  </si>
  <si>
    <t>CABO DE COBRE FLEXÍVEL ISOLADO, 2,5 MM², ANTI-CHAMA 0,6/1,0 KV, PARA CIRCUITOS TERMINAIS - FORNECIMENTO E INSTALAÇÃO. AF_03/2023</t>
  </si>
  <si>
    <t xml:space="preserve"> 91928 </t>
  </si>
  <si>
    <t>CABO DE COBRE FLEXÍVEL ISOLADO, 4 MM², ANTI-CHAMA 450/750 V, PARA CIRCUITOS TERMINAIS - FORNECIMENTO E INSTALAÇÃO. AF_03/2023</t>
  </si>
  <si>
    <t xml:space="preserve"> 91935 </t>
  </si>
  <si>
    <t>CABO DE COBRE FLEXÍVEL ISOLADO, 16 MM², ANTI-CHAMA 0,6/1,0 KV, PARA CIRCUITOS TERMINAIS - FORNECIMENTO E INSTALAÇÃO. AF_03/2023</t>
  </si>
  <si>
    <t xml:space="preserve"> 101563 </t>
  </si>
  <si>
    <t>CABO DE COBRE FLEXÍVEL ISOLADO, 35 MM², 0,6/1,0 KV, PARA REDE AÉREA DE DISTRIBUIÇÃO DE ENERGIA ELÉTRICA DE BAIXA TENSÃO - FORNECIMENTO E INSTALAÇÃO. AF_07/2020</t>
  </si>
  <si>
    <t xml:space="preserve"> 92992 </t>
  </si>
  <si>
    <t>CABO DE COBRE FLEXÍVEL ISOLADO, 95 MM², ANTI-CHAMA 0,6/1,0 KV, PARA REDE ENTERRADA DE DISTRIBUIÇÃO DE ENERGIA ELÉTRICA - FORNECIMENTO E INSTALAÇÃO. AF_12/2021</t>
  </si>
  <si>
    <t xml:space="preserve"> 93655 </t>
  </si>
  <si>
    <t>DISJUNTOR MONOPOLAR TIPO DIN, CORRENTE NOMINAL DE 20A - FORNECIMENTO E INSTALAÇÃO. AF_10/2020</t>
  </si>
  <si>
    <t xml:space="preserve"> 93656 </t>
  </si>
  <si>
    <t>DISJUNTOR MONOPOLAR TIPO DIN, CORRENTE NOMINAL DE 25A - FORNECIMENTO E INSTALAÇÃO. AF_10/2020</t>
  </si>
  <si>
    <t xml:space="preserve"> 93662 </t>
  </si>
  <si>
    <t>DISJUNTOR BIPOLAR TIPO DIN, CORRENTE NOMINAL DE 20A - FORNECIMENTO E INSTALAÇÃO. AF_10/2020</t>
  </si>
  <si>
    <t xml:space="preserve"> 93666 </t>
  </si>
  <si>
    <t>DISJUNTOR BIPOLAR TIPO DIN, CORRENTE NOMINAL DE 50A - FORNECIMENTO E INSTALAÇÃO. AF_10/2020</t>
  </si>
  <si>
    <t xml:space="preserve"> 00039471 </t>
  </si>
  <si>
    <t>DISPOSITIVO DPS CLASSE II, 1 POLO, TENSAO MAXIMA DE 275 V, CORRENTE MAXIMA DE *45* KA (TIPO AC)</t>
  </si>
  <si>
    <t xml:space="preserve"> 064819 </t>
  </si>
  <si>
    <t>DISPOSITIVO DIF.RESIDUAL DR ALTA SENS. TETRAP.100A</t>
  </si>
  <si>
    <t xml:space="preserve"> 064720 </t>
  </si>
  <si>
    <t>DISPOSITIVO DIFERENCIAL DR ALTA SENSIB.(30mA) BIPOLAR 63A</t>
  </si>
  <si>
    <t xml:space="preserve"> 101881 </t>
  </si>
  <si>
    <t>QUADRO DE DISTRIBUIÇÃO DE ENERGIA EM CHAPA DE AÇO GALVANIZADO, DE EMBUTIR, COM BARRAMENTO TRIFÁSICO, PARA 40 DISJUNTORES DIN 100A - FORNECIMENTO E INSTALAÇÃO. AF_10/2020</t>
  </si>
  <si>
    <t xml:space="preserve"> 064373 </t>
  </si>
  <si>
    <t>QUADRO DE EMBUTIR BIFASICO 24 DISJUNTORES C/ BARRAMENTO 100A</t>
  </si>
  <si>
    <t xml:space="preserve"> 101875 </t>
  </si>
  <si>
    <t>QUADRO DE DISTRIBUIÇÃO DE ENERGIA EM CHAPA DE AÇO GALVANIZADO, DE EMBUTIR, COM BARRAMENTO TRIFÁSICO, PARA 12 DISJUNTORES DIN 100A - FORNECIMENTO E INSTALAÇÃO. AF_10/2020</t>
  </si>
  <si>
    <t xml:space="preserve"> 96986 </t>
  </si>
  <si>
    <t>HASTE DE ATERRAMENTO, DIÂMETRO 3/4", COM 3 METROS - FORNECIMENTO E INSTALAÇÃO. AF_08/2023</t>
  </si>
  <si>
    <t xml:space="preserve"> 104749 </t>
  </si>
  <si>
    <t>CONECTOR GRAMPO METÁLICO TIPO OLHAL, PARA SPDA, PARA HASTE DE ATERRAMENTO DE 3/4'' E CABOS DE 10 A 50 MM2 - FORNECIMENTO E INSTALAÇÃO. AF_08/2023</t>
  </si>
  <si>
    <t xml:space="preserve"> 98111 </t>
  </si>
  <si>
    <t>CAIXA DE INSPEÇÃO PARA ATERRAMENTO, CIRCULAR, EM POLIETILENO, DIÂMETRO INTERNO = 0,3 M. AF_12/2020</t>
  </si>
  <si>
    <t xml:space="preserve"> 061042 </t>
  </si>
  <si>
    <t>ENTRADA ENERGIA BAIXA TENSAO COM MEDIDOR</t>
  </si>
  <si>
    <t xml:space="preserve"> 061427 </t>
  </si>
  <si>
    <t>CAIXA DE PASSAGEM PISO COM TAMPA APARAFUSADA 100X100X60MM</t>
  </si>
  <si>
    <t xml:space="preserve"> 061465 </t>
  </si>
  <si>
    <t>CAIXA DE PASSAGEM ELETRICA 40x40cm COM TAMPAO FERRO FUNDIDO</t>
  </si>
  <si>
    <t xml:space="preserve"> 91939 </t>
  </si>
  <si>
    <t>CAIXA RETANGULAR 4" X 2" ALTA (2,00 M DO PISO), PVC, INSTALADA EM PAREDE - FORNECIMENTO E INSTALAÇÃO. AF_03/2023</t>
  </si>
  <si>
    <t xml:space="preserve"> 101653 </t>
  </si>
  <si>
    <t>LUMINÁRIA ABERTA PARA ILUMINAÇÃO PÚBLICA, PARA LÂMPADA VAPOR DE MERCÚRIO ATÉ 400 W E MISTA ATÉ 500 W, COM BRAÇO EM TUBO DE AÇO GALV 1", COMPRIMENTO DE 1,50 M, PARA POSTE DE CONCRETO - FORNECIMENTO E INSTALAÇÃO (EXCLUSIVE LÂMPADA E REATOR). AF_08/2020</t>
  </si>
  <si>
    <t xml:space="preserve"> 97596 </t>
  </si>
  <si>
    <t>SENSOR DE PRESENÇA SEM FOTOCÉLULA, FIXAÇÃO EM PAREDE - FORNECIMENTO E INSTALAÇÃO. AF_02/2020</t>
  </si>
  <si>
    <t xml:space="preserve"> 101895 </t>
  </si>
  <si>
    <t>DISJUNTOR TERMOMAGNÉTICO TRIPOLAR , CORRENTE NOMINAL DE 125A - FORNECIMENTO E INSTALAÇÃO. AF_10/2020</t>
  </si>
  <si>
    <t xml:space="preserve"> 101897 </t>
  </si>
  <si>
    <t>DISJUNTOR TERMOMAGNÉTICO TRIPOLAR , CORRENTE NOMINAL DE 250A - FORNECIMENTO E INSTALAÇÃO. AF_10/2020</t>
  </si>
  <si>
    <t xml:space="preserve"> 060990 </t>
  </si>
  <si>
    <t>POSTE INOX DE JARDIM 70cm LUMINARIA DECOR</t>
  </si>
  <si>
    <t xml:space="preserve"> 1.6.1 </t>
  </si>
  <si>
    <t xml:space="preserve">	PISO CIMENTADO, TRAÇO 1:3 (CIMENTO E AREIA), ACABAMENTO LISO, ESPESSURA 3,0 CM, PREPARO MECÂNICO DA ARGAMASSA. AF_09/2020</t>
  </si>
  <si>
    <t xml:space="preserve">	TABUA NAO APARELHADA *2,5 X 20* CM, EM MACARANDUBA, ANGELIM OU EQUIVALENTE DA REGIAO - BRUTA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</si>
</sst>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
  </numFmts>
  <fonts count="38" x14ac:knownFonts="1">
    <font>
      <sz val="11"/>
      <name val="Arial"/>
      <family val="1"/>
    </font>
    <font>
      <b/>
      <sz val="11"/>
      <name val="Arial"/>
      <family val="1"/>
    </font>
    <font>
      <b/>
      <sz val="11"/>
      <name val="Arial"/>
      <family val="1"/>
    </font>
    <font>
      <b/>
      <sz val="11"/>
      <name val="Arial"/>
      <family val="1"/>
    </font>
    <font>
      <b/>
      <sz val="11"/>
      <name val="Arial"/>
      <family val="1"/>
    </font>
    <font>
      <b/>
      <sz val="10"/>
      <color rgb="FF000000"/>
      <name val="Arial"/>
      <family val="1"/>
    </font>
    <font>
      <b/>
      <sz val="10"/>
      <color rgb="FF000000"/>
      <name val="Arial"/>
      <family val="1"/>
    </font>
    <font>
      <b/>
      <sz val="10"/>
      <color rgb="FF000000"/>
      <name val="Arial"/>
      <family val="1"/>
    </font>
    <font>
      <b/>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sz val="10"/>
      <color rgb="FF000000"/>
      <name val="Arial"/>
      <family val="1"/>
    </font>
    <font>
      <b/>
      <sz val="10"/>
      <name val="Arial"/>
      <family val="1"/>
    </font>
    <font>
      <b/>
      <sz val="10"/>
      <name val="Arial"/>
      <family val="1"/>
    </font>
    <font>
      <b/>
      <sz val="10"/>
      <name val="Arial"/>
      <family val="1"/>
    </font>
    <font>
      <b/>
      <sz val="10"/>
      <name val="Arial"/>
      <family val="1"/>
    </font>
    <font>
      <sz val="10"/>
      <name val="Arial"/>
      <family val="1"/>
    </font>
    <font>
      <sz val="10"/>
      <name val="Arial"/>
      <family val="1"/>
    </font>
    <font>
      <b/>
      <sz val="12"/>
      <color rgb="FF000000"/>
      <name val="Arial"/>
      <family val="1"/>
    </font>
    <font>
      <b/>
      <sz val="16"/>
      <color rgb="FF000000"/>
      <name val="Arial"/>
      <family val="1"/>
    </font>
    <font>
      <b/>
      <sz val="18"/>
      <color rgb="FF000000"/>
      <name val="Arial"/>
      <family val="1"/>
    </font>
    <font>
      <sz val="8"/>
      <name val="Arial"/>
      <family val="1"/>
    </font>
    <font>
      <sz val="10"/>
      <color rgb="FF000000"/>
      <name val="Arial"/>
      <family val="2"/>
    </font>
    <font>
      <b/>
      <sz val="14"/>
      <name val="Arial"/>
      <family val="2"/>
    </font>
    <font>
      <b/>
      <sz val="16"/>
      <name val="Arial"/>
      <family val="2"/>
    </font>
    <font>
      <b/>
      <sz val="11"/>
      <name val="Arial"/>
      <family val="2"/>
    </font>
    <font>
      <b/>
      <sz val="12"/>
      <name val="Arial"/>
      <family val="2"/>
    </font>
    <font>
      <b/>
      <sz val="16"/>
      <color theme="1"/>
      <name val="Aptos Narrow"/>
      <family val="2"/>
      <scheme val="minor"/>
    </font>
    <font>
      <b/>
      <sz val="12"/>
      <color theme="1"/>
      <name val="Aptos Narrow"/>
      <family val="2"/>
      <scheme val="minor"/>
    </font>
    <font>
      <sz val="9"/>
      <name val="Arial"/>
      <family val="1"/>
    </font>
    <font>
      <b/>
      <sz val="10"/>
      <name val="Arial"/>
      <family val="2"/>
    </font>
  </fonts>
  <fills count="30">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D8ECF6"/>
      </patternFill>
    </fill>
    <fill>
      <patternFill patternType="solid">
        <fgColor rgb="FFD8ECF6"/>
      </patternFill>
    </fill>
    <fill>
      <patternFill patternType="solid">
        <fgColor rgb="FFD8ECF6"/>
      </patternFill>
    </fill>
    <fill>
      <patternFill patternType="solid">
        <fgColor rgb="FFD8ECF6"/>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DFF0D8"/>
      </patternFill>
    </fill>
    <fill>
      <patternFill patternType="solid">
        <fgColor rgb="FFF7F3DF"/>
      </patternFill>
    </fill>
    <fill>
      <patternFill patternType="solid">
        <fgColor rgb="FFF7F3DF"/>
      </patternFill>
    </fill>
    <fill>
      <patternFill patternType="solid">
        <fgColor rgb="FFF7F3DF"/>
      </patternFill>
    </fill>
    <fill>
      <patternFill patternType="solid">
        <fgColor rgb="FFF7F3DF"/>
      </patternFill>
    </fill>
    <fill>
      <patternFill patternType="solid">
        <fgColor rgb="FFF7F3D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00B0F0"/>
        <bgColor indexed="64"/>
      </patternFill>
    </fill>
    <fill>
      <patternFill patternType="solid">
        <fgColor theme="9" tint="0.79998168889431442"/>
        <bgColor indexed="64"/>
      </patternFill>
    </fill>
    <fill>
      <patternFill patternType="solid">
        <fgColor theme="3" tint="0.89999084444715716"/>
        <bgColor indexed="64"/>
      </patternFill>
    </fill>
  </fills>
  <borders count="47">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s>
  <cellStyleXfs count="1">
    <xf numFmtId="0" fontId="0" fillId="0" borderId="0"/>
  </cellStyleXfs>
  <cellXfs count="180">
    <xf numFmtId="0" fontId="0" fillId="0" borderId="0" xfId="0"/>
    <xf numFmtId="0" fontId="1" fillId="2" borderId="0" xfId="0" applyFont="1" applyFill="1" applyAlignment="1">
      <alignment horizontal="left" vertical="top" wrapText="1"/>
    </xf>
    <xf numFmtId="0" fontId="2" fillId="4" borderId="1" xfId="0" applyFont="1" applyFill="1" applyBorder="1" applyAlignment="1">
      <alignment horizontal="left" vertical="top" wrapText="1"/>
    </xf>
    <xf numFmtId="0" fontId="3" fillId="5" borderId="2" xfId="0" applyFont="1" applyFill="1" applyBorder="1" applyAlignment="1">
      <alignment horizontal="center" vertical="top" wrapText="1"/>
    </xf>
    <xf numFmtId="0" fontId="4" fillId="6" borderId="3" xfId="0" applyFont="1" applyFill="1" applyBorder="1" applyAlignment="1">
      <alignment horizontal="right" vertical="top" wrapText="1"/>
    </xf>
    <xf numFmtId="0" fontId="5" fillId="7" borderId="4" xfId="0" applyFont="1" applyFill="1" applyBorder="1" applyAlignment="1">
      <alignment horizontal="left" vertical="top" wrapText="1"/>
    </xf>
    <xf numFmtId="0" fontId="6" fillId="8" borderId="5" xfId="0" applyFont="1" applyFill="1" applyBorder="1" applyAlignment="1">
      <alignment horizontal="right" vertical="top" wrapText="1"/>
    </xf>
    <xf numFmtId="4" fontId="7" fillId="9" borderId="6" xfId="0" applyNumberFormat="1" applyFont="1" applyFill="1" applyBorder="1" applyAlignment="1">
      <alignment horizontal="right" vertical="top" wrapText="1"/>
    </xf>
    <xf numFmtId="0" fontId="9" fillId="11" borderId="8" xfId="0" applyFont="1" applyFill="1" applyBorder="1" applyAlignment="1">
      <alignment horizontal="left" vertical="top" wrapText="1"/>
    </xf>
    <xf numFmtId="0" fontId="10" fillId="12" borderId="9" xfId="0" applyFont="1" applyFill="1" applyBorder="1" applyAlignment="1">
      <alignment horizontal="center" vertical="top" wrapText="1"/>
    </xf>
    <xf numFmtId="0" fontId="11" fillId="13" borderId="10" xfId="0" applyFont="1" applyFill="1" applyBorder="1" applyAlignment="1">
      <alignment horizontal="right" vertical="top" wrapText="1"/>
    </xf>
    <xf numFmtId="4" fontId="12" fillId="14" borderId="11" xfId="0" applyNumberFormat="1" applyFont="1" applyFill="1" applyBorder="1" applyAlignment="1">
      <alignment horizontal="right" vertical="top" wrapText="1"/>
    </xf>
    <xf numFmtId="0" fontId="14" fillId="16" borderId="13" xfId="0" applyFont="1" applyFill="1" applyBorder="1" applyAlignment="1">
      <alignment horizontal="left" vertical="top" wrapText="1"/>
    </xf>
    <xf numFmtId="0" fontId="15" fillId="17" borderId="14" xfId="0" applyFont="1" applyFill="1" applyBorder="1" applyAlignment="1">
      <alignment horizontal="center" vertical="top" wrapText="1"/>
    </xf>
    <xf numFmtId="0" fontId="16" fillId="18" borderId="15" xfId="0" applyFont="1" applyFill="1" applyBorder="1" applyAlignment="1">
      <alignment horizontal="right" vertical="top" wrapText="1"/>
    </xf>
    <xf numFmtId="4" fontId="17" fillId="19" borderId="16" xfId="0" applyNumberFormat="1" applyFont="1" applyFill="1" applyBorder="1" applyAlignment="1">
      <alignment horizontal="right" vertical="top" wrapText="1"/>
    </xf>
    <xf numFmtId="0" fontId="19" fillId="21" borderId="0" xfId="0" applyFont="1" applyFill="1" applyAlignment="1">
      <alignment horizontal="left" vertical="top" wrapText="1"/>
    </xf>
    <xf numFmtId="0" fontId="20" fillId="22" borderId="0" xfId="0" applyFont="1" applyFill="1" applyAlignment="1">
      <alignment horizontal="center" vertical="top" wrapText="1"/>
    </xf>
    <xf numFmtId="0" fontId="23" fillId="25" borderId="0" xfId="0" applyFont="1" applyFill="1" applyAlignment="1">
      <alignment horizontal="left" vertical="top" wrapText="1"/>
    </xf>
    <xf numFmtId="0" fontId="24" fillId="26" borderId="0" xfId="0" applyFont="1" applyFill="1" applyAlignment="1">
      <alignment horizontal="center" vertical="top" wrapText="1"/>
    </xf>
    <xf numFmtId="0" fontId="26" fillId="7" borderId="4" xfId="0" applyFont="1" applyFill="1" applyBorder="1" applyAlignment="1">
      <alignment horizontal="left" vertical="top" wrapText="1"/>
    </xf>
    <xf numFmtId="0" fontId="27" fillId="7" borderId="4" xfId="0" applyFont="1" applyFill="1" applyBorder="1" applyAlignment="1">
      <alignment horizontal="left" vertical="top" wrapText="1"/>
    </xf>
    <xf numFmtId="4" fontId="0" fillId="0" borderId="0" xfId="0" applyNumberFormat="1"/>
    <xf numFmtId="4" fontId="24" fillId="26" borderId="0" xfId="0" applyNumberFormat="1" applyFont="1" applyFill="1" applyAlignment="1">
      <alignment horizontal="center" vertical="top" wrapText="1"/>
    </xf>
    <xf numFmtId="0" fontId="5" fillId="7" borderId="18" xfId="0" applyFont="1" applyFill="1" applyBorder="1" applyAlignment="1">
      <alignment horizontal="left" vertical="top" wrapText="1"/>
    </xf>
    <xf numFmtId="0" fontId="26" fillId="7" borderId="18" xfId="0" applyFont="1" applyFill="1" applyBorder="1" applyAlignment="1">
      <alignment horizontal="left" vertical="top" wrapText="1"/>
    </xf>
    <xf numFmtId="0" fontId="6" fillId="8" borderId="18" xfId="0" applyFont="1" applyFill="1" applyBorder="1" applyAlignment="1">
      <alignment horizontal="right" vertical="top" wrapText="1"/>
    </xf>
    <xf numFmtId="4" fontId="7" fillId="9" borderId="18" xfId="0" applyNumberFormat="1" applyFont="1" applyFill="1" applyBorder="1" applyAlignment="1">
      <alignment horizontal="right" vertical="top" wrapText="1"/>
    </xf>
    <xf numFmtId="4" fontId="5" fillId="9" borderId="18" xfId="0" applyNumberFormat="1" applyFont="1" applyFill="1" applyBorder="1" applyAlignment="1">
      <alignment horizontal="right" vertical="top" wrapText="1"/>
    </xf>
    <xf numFmtId="0" fontId="11" fillId="13" borderId="18" xfId="0" applyFont="1" applyFill="1" applyBorder="1" applyAlignment="1">
      <alignment horizontal="right" vertical="top" wrapText="1"/>
    </xf>
    <xf numFmtId="0" fontId="9" fillId="11" borderId="18" xfId="0" applyFont="1" applyFill="1" applyBorder="1" applyAlignment="1">
      <alignment horizontal="center" vertical="center" wrapText="1"/>
    </xf>
    <xf numFmtId="0" fontId="9" fillId="12" borderId="18" xfId="0" applyFont="1" applyFill="1" applyBorder="1" applyAlignment="1">
      <alignment horizontal="center" vertical="center" wrapText="1"/>
    </xf>
    <xf numFmtId="0" fontId="11" fillId="13" borderId="18" xfId="0" applyFont="1" applyFill="1" applyBorder="1" applyAlignment="1">
      <alignment horizontal="center" vertical="center" wrapText="1"/>
    </xf>
    <xf numFmtId="4" fontId="12" fillId="14" borderId="11" xfId="0" applyNumberFormat="1" applyFont="1" applyFill="1" applyBorder="1" applyAlignment="1">
      <alignment horizontal="right" vertical="center" wrapText="1"/>
    </xf>
    <xf numFmtId="4" fontId="12" fillId="14" borderId="18" xfId="0" applyNumberFormat="1" applyFont="1" applyFill="1" applyBorder="1" applyAlignment="1">
      <alignment horizontal="right" vertical="center" wrapText="1"/>
    </xf>
    <xf numFmtId="4" fontId="5" fillId="9" borderId="6" xfId="0" applyNumberFormat="1" applyFont="1" applyFill="1" applyBorder="1" applyAlignment="1">
      <alignment horizontal="right" vertical="top" wrapText="1"/>
    </xf>
    <xf numFmtId="0" fontId="0" fillId="0" borderId="0" xfId="0" applyAlignment="1">
      <alignment horizontal="center"/>
    </xf>
    <xf numFmtId="0" fontId="0" fillId="0" borderId="22" xfId="0" applyBorder="1"/>
    <xf numFmtId="0" fontId="0" fillId="0" borderId="23" xfId="0" applyBorder="1"/>
    <xf numFmtId="0" fontId="0" fillId="0" borderId="24" xfId="0" applyBorder="1"/>
    <xf numFmtId="0" fontId="0" fillId="0" borderId="21" xfId="0" applyBorder="1" applyAlignment="1">
      <alignment horizontal="center"/>
    </xf>
    <xf numFmtId="0" fontId="30" fillId="0" borderId="28" xfId="0" applyFont="1" applyBorder="1" applyAlignment="1">
      <alignment horizontal="center"/>
    </xf>
    <xf numFmtId="0" fontId="0" fillId="0" borderId="30" xfId="0" applyBorder="1" applyAlignment="1">
      <alignment horizontal="center"/>
    </xf>
    <xf numFmtId="0" fontId="0" fillId="0" borderId="27" xfId="0" applyBorder="1"/>
    <xf numFmtId="0" fontId="32" fillId="0" borderId="31" xfId="0" applyFont="1" applyBorder="1" applyAlignment="1">
      <alignment horizontal="center"/>
    </xf>
    <xf numFmtId="0" fontId="32" fillId="0" borderId="32" xfId="0" applyFont="1" applyBorder="1" applyAlignment="1">
      <alignment horizontal="center" vertical="center"/>
    </xf>
    <xf numFmtId="0" fontId="32" fillId="0" borderId="33" xfId="0" applyFont="1" applyBorder="1" applyAlignment="1">
      <alignment horizontal="center" vertical="center"/>
    </xf>
    <xf numFmtId="4" fontId="32" fillId="0" borderId="23" xfId="0" applyNumberFormat="1" applyFont="1" applyBorder="1" applyAlignment="1">
      <alignment horizontal="center" vertical="center"/>
    </xf>
    <xf numFmtId="0" fontId="32" fillId="0" borderId="34" xfId="0" applyFont="1" applyBorder="1"/>
    <xf numFmtId="0" fontId="32" fillId="0" borderId="35" xfId="0" applyFont="1" applyBorder="1"/>
    <xf numFmtId="4" fontId="32" fillId="0" borderId="36" xfId="0" applyNumberFormat="1" applyFont="1" applyBorder="1" applyAlignment="1">
      <alignment horizontal="center"/>
    </xf>
    <xf numFmtId="4" fontId="0" fillId="0" borderId="30" xfId="0" applyNumberFormat="1" applyBorder="1" applyAlignment="1">
      <alignment horizontal="center"/>
    </xf>
    <xf numFmtId="4" fontId="0" fillId="0" borderId="37" xfId="0" applyNumberFormat="1" applyBorder="1" applyAlignment="1">
      <alignment horizontal="center"/>
    </xf>
    <xf numFmtId="4" fontId="0" fillId="0" borderId="36" xfId="0" applyNumberFormat="1" applyBorder="1" applyAlignment="1">
      <alignment horizontal="center"/>
    </xf>
    <xf numFmtId="4" fontId="32" fillId="0" borderId="30" xfId="0" applyNumberFormat="1" applyFont="1" applyBorder="1" applyAlignment="1">
      <alignment horizontal="center"/>
    </xf>
    <xf numFmtId="4" fontId="32" fillId="0" borderId="37" xfId="0" applyNumberFormat="1" applyFont="1" applyBorder="1" applyAlignment="1">
      <alignment horizontal="center"/>
    </xf>
    <xf numFmtId="4" fontId="32" fillId="0" borderId="38" xfId="0" applyNumberFormat="1" applyFont="1" applyBorder="1"/>
    <xf numFmtId="4" fontId="32" fillId="27" borderId="30" xfId="0" applyNumberFormat="1" applyFont="1" applyFill="1" applyBorder="1" applyAlignment="1">
      <alignment horizontal="center"/>
    </xf>
    <xf numFmtId="4" fontId="32" fillId="27" borderId="37" xfId="0" applyNumberFormat="1" applyFont="1" applyFill="1" applyBorder="1" applyAlignment="1">
      <alignment horizontal="center"/>
    </xf>
    <xf numFmtId="4" fontId="32" fillId="27" borderId="36" xfId="0" applyNumberFormat="1" applyFont="1" applyFill="1" applyBorder="1" applyAlignment="1">
      <alignment horizontal="center"/>
    </xf>
    <xf numFmtId="4" fontId="32" fillId="0" borderId="31" xfId="0" applyNumberFormat="1" applyFont="1" applyBorder="1"/>
    <xf numFmtId="4" fontId="32" fillId="0" borderId="26" xfId="0" applyNumberFormat="1" applyFont="1" applyBorder="1"/>
    <xf numFmtId="4" fontId="32" fillId="0" borderId="34" xfId="0" applyNumberFormat="1" applyFont="1" applyBorder="1"/>
    <xf numFmtId="4" fontId="32" fillId="0" borderId="30" xfId="0" applyNumberFormat="1" applyFont="1" applyBorder="1"/>
    <xf numFmtId="4" fontId="32" fillId="0" borderId="37" xfId="0" applyNumberFormat="1" applyFont="1" applyBorder="1"/>
    <xf numFmtId="4" fontId="32" fillId="0" borderId="36" xfId="0" applyNumberFormat="1" applyFont="1" applyBorder="1"/>
    <xf numFmtId="4" fontId="32" fillId="27" borderId="31" xfId="0" applyNumberFormat="1" applyFont="1" applyFill="1" applyBorder="1"/>
    <xf numFmtId="4" fontId="32" fillId="27" borderId="26" xfId="0" applyNumberFormat="1" applyFont="1" applyFill="1" applyBorder="1"/>
    <xf numFmtId="4" fontId="32" fillId="27" borderId="38" xfId="0" applyNumberFormat="1" applyFont="1" applyFill="1" applyBorder="1"/>
    <xf numFmtId="4" fontId="32" fillId="27" borderId="34" xfId="0" applyNumberFormat="1" applyFont="1" applyFill="1" applyBorder="1"/>
    <xf numFmtId="4" fontId="32" fillId="27" borderId="39" xfId="0" applyNumberFormat="1" applyFont="1" applyFill="1" applyBorder="1"/>
    <xf numFmtId="0" fontId="0" fillId="0" borderId="31" xfId="0" applyBorder="1" applyAlignment="1">
      <alignment horizontal="center"/>
    </xf>
    <xf numFmtId="0" fontId="0" fillId="0" borderId="35" xfId="0" applyBorder="1"/>
    <xf numFmtId="4" fontId="32" fillId="0" borderId="40" xfId="0" applyNumberFormat="1" applyFont="1" applyBorder="1" applyAlignment="1">
      <alignment horizontal="center"/>
    </xf>
    <xf numFmtId="0" fontId="0" fillId="0" borderId="24" xfId="0" applyBorder="1" applyAlignment="1">
      <alignment horizontal="center"/>
    </xf>
    <xf numFmtId="0" fontId="32" fillId="0" borderId="41" xfId="0" applyFont="1" applyBorder="1" applyAlignment="1">
      <alignment horizontal="center" vertical="center"/>
    </xf>
    <xf numFmtId="4" fontId="32" fillId="0" borderId="29" xfId="0" applyNumberFormat="1" applyFont="1" applyBorder="1" applyAlignment="1">
      <alignment horizontal="center" vertical="center"/>
    </xf>
    <xf numFmtId="4" fontId="0" fillId="0" borderId="41" xfId="0" applyNumberFormat="1" applyBorder="1"/>
    <xf numFmtId="4" fontId="32" fillId="0" borderId="0" xfId="0" applyNumberFormat="1" applyFont="1" applyAlignment="1">
      <alignment horizontal="center"/>
    </xf>
    <xf numFmtId="4" fontId="36" fillId="0" borderId="0" xfId="0" applyNumberFormat="1" applyFont="1" applyAlignment="1">
      <alignment horizontal="center"/>
    </xf>
    <xf numFmtId="4" fontId="0" fillId="0" borderId="0" xfId="0" applyNumberFormat="1" applyAlignment="1">
      <alignment horizontal="center" vertical="center"/>
    </xf>
    <xf numFmtId="4" fontId="32" fillId="27" borderId="37" xfId="0" applyNumberFormat="1" applyFont="1" applyFill="1" applyBorder="1"/>
    <xf numFmtId="4" fontId="32" fillId="27" borderId="30" xfId="0" applyNumberFormat="1" applyFont="1" applyFill="1" applyBorder="1"/>
    <xf numFmtId="4" fontId="32" fillId="27" borderId="36" xfId="0" applyNumberFormat="1" applyFont="1" applyFill="1" applyBorder="1"/>
    <xf numFmtId="4" fontId="32" fillId="0" borderId="20" xfId="0" applyNumberFormat="1" applyFont="1" applyBorder="1" applyAlignment="1">
      <alignment horizontal="center" vertical="center"/>
    </xf>
    <xf numFmtId="4" fontId="32" fillId="0" borderId="41" xfId="0" applyNumberFormat="1" applyFont="1" applyBorder="1" applyAlignment="1">
      <alignment horizontal="center"/>
    </xf>
    <xf numFmtId="0" fontId="0" fillId="0" borderId="42" xfId="0" applyBorder="1"/>
    <xf numFmtId="0" fontId="32" fillId="0" borderId="20" xfId="0" applyFont="1" applyBorder="1" applyAlignment="1">
      <alignment horizontal="center" vertical="center"/>
    </xf>
    <xf numFmtId="4" fontId="32" fillId="0" borderId="20" xfId="0" applyNumberFormat="1" applyFont="1" applyBorder="1" applyAlignment="1">
      <alignment horizontal="center"/>
    </xf>
    <xf numFmtId="4" fontId="32" fillId="0" borderId="39" xfId="0" applyNumberFormat="1" applyFont="1" applyBorder="1"/>
    <xf numFmtId="4" fontId="0" fillId="0" borderId="43" xfId="0" applyNumberFormat="1" applyBorder="1" applyAlignment="1">
      <alignment horizontal="center"/>
    </xf>
    <xf numFmtId="4" fontId="0" fillId="0" borderId="44" xfId="0" applyNumberFormat="1" applyBorder="1" applyAlignment="1">
      <alignment horizontal="center"/>
    </xf>
    <xf numFmtId="4" fontId="0" fillId="0" borderId="45" xfId="0" applyNumberFormat="1" applyBorder="1" applyAlignment="1">
      <alignment horizontal="center"/>
    </xf>
    <xf numFmtId="0" fontId="33" fillId="0" borderId="29" xfId="0" applyFont="1" applyBorder="1" applyAlignment="1">
      <alignment horizontal="center"/>
    </xf>
    <xf numFmtId="0" fontId="0" fillId="0" borderId="46" xfId="0" applyBorder="1"/>
    <xf numFmtId="0" fontId="32" fillId="0" borderId="40" xfId="0" applyFont="1" applyBorder="1"/>
    <xf numFmtId="4" fontId="33" fillId="0" borderId="29" xfId="0" applyNumberFormat="1" applyFont="1" applyBorder="1"/>
    <xf numFmtId="0" fontId="0" fillId="29" borderId="0" xfId="0" applyFill="1"/>
    <xf numFmtId="0" fontId="1" fillId="2" borderId="0" xfId="0" applyFont="1" applyFill="1" applyAlignment="1">
      <alignment horizontal="center" vertical="top" wrapText="1"/>
    </xf>
    <xf numFmtId="0" fontId="19" fillId="21" borderId="0" xfId="0" applyFont="1" applyFill="1" applyAlignment="1">
      <alignment horizontal="center" vertical="top" wrapText="1"/>
    </xf>
    <xf numFmtId="0" fontId="2" fillId="4" borderId="1" xfId="0" applyFont="1" applyFill="1" applyBorder="1" applyAlignment="1">
      <alignment horizontal="center" vertical="top" wrapText="1"/>
    </xf>
    <xf numFmtId="0" fontId="5" fillId="7" borderId="4" xfId="0" applyFont="1" applyFill="1" applyBorder="1" applyAlignment="1">
      <alignment horizontal="center" vertical="top" wrapText="1"/>
    </xf>
    <xf numFmtId="0" fontId="5" fillId="7" borderId="18" xfId="0" applyFont="1" applyFill="1" applyBorder="1" applyAlignment="1">
      <alignment horizontal="center" vertical="top" wrapText="1"/>
    </xf>
    <xf numFmtId="0" fontId="9" fillId="11" borderId="8" xfId="0" applyFont="1" applyFill="1" applyBorder="1" applyAlignment="1">
      <alignment horizontal="center" vertical="top" wrapText="1"/>
    </xf>
    <xf numFmtId="0" fontId="14" fillId="16" borderId="13" xfId="0" applyFont="1" applyFill="1" applyBorder="1" applyAlignment="1">
      <alignment horizontal="center" vertical="top" wrapText="1"/>
    </xf>
    <xf numFmtId="0" fontId="5" fillId="28" borderId="18" xfId="0" applyFont="1" applyFill="1" applyBorder="1" applyAlignment="1">
      <alignment horizontal="center" vertical="top" wrapText="1"/>
    </xf>
    <xf numFmtId="0" fontId="29" fillId="7" borderId="4" xfId="0" applyFont="1" applyFill="1" applyBorder="1" applyAlignment="1">
      <alignment horizontal="center" vertical="top" wrapText="1"/>
    </xf>
    <xf numFmtId="0" fontId="25" fillId="7" borderId="4" xfId="0" applyFont="1" applyFill="1" applyBorder="1" applyAlignment="1">
      <alignment horizontal="left" vertical="center" wrapText="1"/>
    </xf>
    <xf numFmtId="0" fontId="5" fillId="7" borderId="4" xfId="0" applyFont="1" applyFill="1" applyBorder="1" applyAlignment="1">
      <alignment horizontal="left" vertical="center" wrapText="1"/>
    </xf>
    <xf numFmtId="0" fontId="26" fillId="7" borderId="4" xfId="0" applyFont="1" applyFill="1" applyBorder="1" applyAlignment="1">
      <alignment horizontal="left" vertical="center" wrapText="1"/>
    </xf>
    <xf numFmtId="4" fontId="4" fillId="6" borderId="3" xfId="0" applyNumberFormat="1" applyFont="1" applyFill="1" applyBorder="1" applyAlignment="1">
      <alignment horizontal="right" vertical="center" wrapText="1"/>
    </xf>
    <xf numFmtId="4" fontId="25" fillId="10" borderId="7" xfId="0" applyNumberFormat="1" applyFont="1" applyFill="1" applyBorder="1" applyAlignment="1">
      <alignment horizontal="right" vertical="center" wrapText="1"/>
    </xf>
    <xf numFmtId="4" fontId="5" fillId="10" borderId="18" xfId="0" applyNumberFormat="1" applyFont="1" applyFill="1" applyBorder="1" applyAlignment="1">
      <alignment horizontal="right" vertical="center" wrapText="1"/>
    </xf>
    <xf numFmtId="4" fontId="13" fillId="15" borderId="12" xfId="0" applyNumberFormat="1" applyFont="1" applyFill="1" applyBorder="1" applyAlignment="1">
      <alignment horizontal="right" vertical="center" wrapText="1"/>
    </xf>
    <xf numFmtId="4" fontId="8" fillId="10" borderId="7" xfId="0" applyNumberFormat="1" applyFont="1" applyFill="1" applyBorder="1" applyAlignment="1">
      <alignment horizontal="right" vertical="center" wrapText="1"/>
    </xf>
    <xf numFmtId="4" fontId="18" fillId="20" borderId="17" xfId="0" applyNumberFormat="1" applyFont="1" applyFill="1" applyBorder="1" applyAlignment="1">
      <alignment horizontal="right" vertical="center" wrapText="1"/>
    </xf>
    <xf numFmtId="4" fontId="8" fillId="10" borderId="18" xfId="0" applyNumberFormat="1" applyFont="1" applyFill="1" applyBorder="1" applyAlignment="1">
      <alignment horizontal="right" vertical="center" wrapText="1"/>
    </xf>
    <xf numFmtId="4" fontId="13" fillId="15" borderId="18" xfId="0" applyNumberFormat="1" applyFont="1" applyFill="1" applyBorder="1" applyAlignment="1">
      <alignment horizontal="right" vertical="center" wrapText="1"/>
    </xf>
    <xf numFmtId="4" fontId="0" fillId="29" borderId="0" xfId="0" applyNumberFormat="1" applyFill="1" applyAlignment="1">
      <alignment vertical="center"/>
    </xf>
    <xf numFmtId="4" fontId="20" fillId="22" borderId="0" xfId="0" applyNumberFormat="1" applyFont="1" applyFill="1" applyAlignment="1">
      <alignment horizontal="center" vertical="center" wrapText="1"/>
    </xf>
    <xf numFmtId="4" fontId="0" fillId="0" borderId="0" xfId="0" applyNumberFormat="1" applyAlignment="1">
      <alignment vertical="center"/>
    </xf>
    <xf numFmtId="0" fontId="9" fillId="15" borderId="18" xfId="0" applyFont="1" applyFill="1" applyBorder="1" applyAlignment="1">
      <alignment horizontal="right" vertical="top" wrapText="1"/>
    </xf>
    <xf numFmtId="0" fontId="9" fillId="15" borderId="18" xfId="0" applyFont="1" applyFill="1" applyBorder="1" applyAlignment="1">
      <alignment horizontal="left" vertical="top" wrapText="1"/>
    </xf>
    <xf numFmtId="0" fontId="9" fillId="15" borderId="18" xfId="0" applyFont="1" applyFill="1" applyBorder="1" applyAlignment="1">
      <alignment horizontal="center" vertical="top" wrapText="1"/>
    </xf>
    <xf numFmtId="4" fontId="9" fillId="15" borderId="18" xfId="0" applyNumberFormat="1" applyFont="1" applyFill="1" applyBorder="1" applyAlignment="1">
      <alignment horizontal="right" vertical="top" wrapText="1"/>
    </xf>
    <xf numFmtId="164" fontId="9" fillId="15" borderId="18" xfId="0" applyNumberFormat="1" applyFont="1" applyFill="1" applyBorder="1" applyAlignment="1">
      <alignment horizontal="right" vertical="top" wrapText="1"/>
    </xf>
    <xf numFmtId="0" fontId="9" fillId="20" borderId="18" xfId="0" applyFont="1" applyFill="1" applyBorder="1" applyAlignment="1">
      <alignment horizontal="right" vertical="top" wrapText="1"/>
    </xf>
    <xf numFmtId="0" fontId="9" fillId="20" borderId="18" xfId="0" applyFont="1" applyFill="1" applyBorder="1" applyAlignment="1">
      <alignment horizontal="left" vertical="top" wrapText="1"/>
    </xf>
    <xf numFmtId="0" fontId="9" fillId="20" borderId="18" xfId="0" applyFont="1" applyFill="1" applyBorder="1" applyAlignment="1">
      <alignment horizontal="center" vertical="top" wrapText="1"/>
    </xf>
    <xf numFmtId="4" fontId="9" fillId="20" borderId="18" xfId="0" applyNumberFormat="1" applyFont="1" applyFill="1" applyBorder="1" applyAlignment="1">
      <alignment horizontal="right" vertical="top" wrapText="1"/>
    </xf>
    <xf numFmtId="164" fontId="9" fillId="20" borderId="18" xfId="0" applyNumberFormat="1" applyFont="1" applyFill="1" applyBorder="1" applyAlignment="1">
      <alignment horizontal="right" vertical="top" wrapText="1"/>
    </xf>
    <xf numFmtId="0" fontId="25" fillId="7" borderId="4" xfId="0" applyFont="1" applyFill="1" applyBorder="1" applyAlignment="1">
      <alignment horizontal="center" vertical="center" wrapText="1"/>
    </xf>
    <xf numFmtId="4" fontId="19" fillId="26" borderId="0" xfId="0" applyNumberFormat="1" applyFont="1" applyFill="1" applyAlignment="1">
      <alignment horizontal="right" vertical="top" wrapText="1"/>
    </xf>
    <xf numFmtId="0" fontId="19" fillId="26" borderId="0" xfId="0" applyFont="1" applyFill="1" applyAlignment="1">
      <alignment horizontal="right" vertical="top" wrapText="1"/>
    </xf>
    <xf numFmtId="0" fontId="1" fillId="2" borderId="0" xfId="0" applyFont="1" applyFill="1" applyAlignment="1">
      <alignment horizontal="left" vertical="top" wrapText="1"/>
    </xf>
    <xf numFmtId="4" fontId="1" fillId="2" borderId="0" xfId="0" applyNumberFormat="1" applyFont="1" applyFill="1" applyAlignment="1">
      <alignment horizontal="left" vertical="center" wrapText="1"/>
    </xf>
    <xf numFmtId="0" fontId="19" fillId="21" borderId="0" xfId="0" applyFont="1" applyFill="1" applyAlignment="1">
      <alignment horizontal="left" vertical="top" wrapText="1"/>
    </xf>
    <xf numFmtId="4" fontId="19" fillId="21" borderId="0" xfId="0" applyNumberFormat="1" applyFont="1" applyFill="1" applyAlignment="1">
      <alignment horizontal="left" vertical="center" wrapText="1"/>
    </xf>
    <xf numFmtId="0" fontId="21" fillId="23" borderId="0" xfId="0" applyFont="1" applyFill="1" applyAlignment="1">
      <alignment horizontal="right" vertical="top" wrapText="1"/>
    </xf>
    <xf numFmtId="4" fontId="22" fillId="24" borderId="0" xfId="0" applyNumberFormat="1" applyFont="1" applyFill="1" applyAlignment="1">
      <alignment horizontal="right" vertical="top" wrapText="1"/>
    </xf>
    <xf numFmtId="0" fontId="24" fillId="26" borderId="0" xfId="0" applyFont="1" applyFill="1" applyAlignment="1">
      <alignment horizontal="center" vertical="top" wrapText="1"/>
    </xf>
    <xf numFmtId="0" fontId="0" fillId="0" borderId="0" xfId="0"/>
    <xf numFmtId="0" fontId="1" fillId="3" borderId="0" xfId="0" applyFont="1" applyFill="1" applyAlignment="1">
      <alignment horizontal="center" wrapText="1"/>
    </xf>
    <xf numFmtId="0" fontId="30" fillId="0" borderId="27" xfId="0" applyFont="1" applyBorder="1" applyAlignment="1">
      <alignment horizontal="center"/>
    </xf>
    <xf numFmtId="0" fontId="30" fillId="0" borderId="28" xfId="0" applyFont="1" applyBorder="1" applyAlignment="1">
      <alignment horizontal="center"/>
    </xf>
    <xf numFmtId="0" fontId="30" fillId="0" borderId="29" xfId="0" applyFont="1" applyBorder="1" applyAlignment="1">
      <alignment horizontal="center"/>
    </xf>
    <xf numFmtId="17" fontId="34" fillId="0" borderId="27" xfId="0" applyNumberFormat="1" applyFont="1" applyBorder="1" applyAlignment="1">
      <alignment horizontal="center"/>
    </xf>
    <xf numFmtId="17" fontId="34" fillId="0" borderId="28" xfId="0" applyNumberFormat="1" applyFont="1" applyBorder="1" applyAlignment="1">
      <alignment horizontal="center"/>
    </xf>
    <xf numFmtId="17" fontId="34" fillId="0" borderId="29" xfId="0" applyNumberFormat="1" applyFont="1" applyBorder="1" applyAlignment="1">
      <alignment horizontal="center"/>
    </xf>
    <xf numFmtId="0" fontId="31" fillId="0" borderId="24" xfId="0" applyFont="1" applyBorder="1" applyAlignment="1">
      <alignment horizontal="center"/>
    </xf>
    <xf numFmtId="0" fontId="31" fillId="0" borderId="19" xfId="0" applyFont="1" applyBorder="1" applyAlignment="1">
      <alignment horizontal="center"/>
    </xf>
    <xf numFmtId="0" fontId="31" fillId="0" borderId="25" xfId="0" applyFont="1" applyBorder="1" applyAlignment="1">
      <alignment horizontal="center"/>
    </xf>
    <xf numFmtId="0" fontId="35" fillId="0" borderId="24" xfId="0" applyFont="1" applyBorder="1" applyAlignment="1">
      <alignment horizontal="center"/>
    </xf>
    <xf numFmtId="0" fontId="35" fillId="0" borderId="19" xfId="0" applyFont="1" applyBorder="1" applyAlignment="1">
      <alignment horizontal="center"/>
    </xf>
    <xf numFmtId="0" fontId="35" fillId="0" borderId="25" xfId="0" applyFont="1" applyBorder="1" applyAlignment="1">
      <alignment horizontal="center"/>
    </xf>
    <xf numFmtId="0" fontId="35" fillId="0" borderId="27" xfId="0" applyFont="1" applyBorder="1" applyAlignment="1">
      <alignment horizontal="center"/>
    </xf>
    <xf numFmtId="0" fontId="35" fillId="0" borderId="28" xfId="0" applyFont="1" applyBorder="1" applyAlignment="1">
      <alignment horizontal="center"/>
    </xf>
    <xf numFmtId="0" fontId="35" fillId="0" borderId="29" xfId="0" applyFont="1" applyBorder="1" applyAlignment="1">
      <alignment horizontal="center"/>
    </xf>
    <xf numFmtId="4" fontId="0" fillId="0" borderId="30" xfId="0" applyNumberFormat="1" applyBorder="1" applyAlignment="1">
      <alignment horizontal="center"/>
    </xf>
    <xf numFmtId="4" fontId="0" fillId="0" borderId="37" xfId="0" applyNumberFormat="1" applyBorder="1" applyAlignment="1">
      <alignment horizontal="center"/>
    </xf>
    <xf numFmtId="4" fontId="0" fillId="0" borderId="36" xfId="0" applyNumberFormat="1" applyBorder="1" applyAlignment="1">
      <alignment horizontal="center"/>
    </xf>
    <xf numFmtId="4" fontId="32" fillId="0" borderId="30" xfId="0" applyNumberFormat="1" applyFont="1" applyBorder="1" applyAlignment="1">
      <alignment horizontal="center"/>
    </xf>
    <xf numFmtId="4" fontId="32" fillId="0" borderId="37" xfId="0" applyNumberFormat="1" applyFont="1" applyBorder="1" applyAlignment="1">
      <alignment horizontal="center"/>
    </xf>
    <xf numFmtId="4" fontId="32" fillId="0" borderId="36" xfId="0" applyNumberFormat="1" applyFont="1" applyBorder="1" applyAlignment="1">
      <alignment horizontal="center"/>
    </xf>
    <xf numFmtId="4" fontId="32" fillId="27" borderId="30" xfId="0" applyNumberFormat="1" applyFont="1" applyFill="1" applyBorder="1" applyAlignment="1">
      <alignment horizontal="center"/>
    </xf>
    <xf numFmtId="4" fontId="32" fillId="27" borderId="37" xfId="0" applyNumberFormat="1" applyFont="1" applyFill="1" applyBorder="1" applyAlignment="1">
      <alignment horizontal="center"/>
    </xf>
    <xf numFmtId="4" fontId="32" fillId="27" borderId="36" xfId="0" applyNumberFormat="1" applyFont="1" applyFill="1" applyBorder="1" applyAlignment="1">
      <alignment horizontal="center"/>
    </xf>
    <xf numFmtId="0" fontId="32" fillId="0" borderId="30" xfId="0" applyFont="1" applyBorder="1" applyAlignment="1">
      <alignment horizontal="center"/>
    </xf>
    <xf numFmtId="0" fontId="32" fillId="0" borderId="37" xfId="0" applyFont="1" applyBorder="1" applyAlignment="1">
      <alignment horizontal="center"/>
    </xf>
    <xf numFmtId="0" fontId="32" fillId="0" borderId="36" xfId="0" applyFont="1" applyBorder="1" applyAlignment="1">
      <alignment horizontal="center"/>
    </xf>
    <xf numFmtId="4" fontId="33" fillId="0" borderId="27" xfId="0" applyNumberFormat="1" applyFont="1" applyBorder="1" applyAlignment="1">
      <alignment horizontal="center"/>
    </xf>
    <xf numFmtId="4" fontId="33" fillId="0" borderId="28" xfId="0" applyNumberFormat="1" applyFont="1" applyBorder="1" applyAlignment="1">
      <alignment horizontal="center"/>
    </xf>
    <xf numFmtId="4" fontId="33" fillId="0" borderId="29" xfId="0" applyNumberFormat="1" applyFont="1" applyBorder="1" applyAlignment="1">
      <alignment horizontal="center"/>
    </xf>
    <xf numFmtId="4" fontId="33" fillId="0" borderId="24" xfId="0" applyNumberFormat="1" applyFont="1" applyBorder="1" applyAlignment="1">
      <alignment horizontal="center"/>
    </xf>
    <xf numFmtId="4" fontId="33" fillId="0" borderId="19" xfId="0" applyNumberFormat="1" applyFont="1" applyBorder="1" applyAlignment="1">
      <alignment horizontal="center"/>
    </xf>
    <xf numFmtId="4" fontId="33" fillId="0" borderId="25" xfId="0" applyNumberFormat="1" applyFont="1" applyBorder="1" applyAlignment="1">
      <alignment horizontal="center"/>
    </xf>
    <xf numFmtId="4" fontId="36" fillId="0" borderId="0" xfId="0" applyNumberFormat="1" applyFont="1" applyAlignment="1">
      <alignment horizontal="center"/>
    </xf>
    <xf numFmtId="4" fontId="8" fillId="0" borderId="0" xfId="0" applyNumberFormat="1" applyFont="1" applyFill="1" applyAlignment="1">
      <alignment horizontal="right" vertical="top" wrapText="1"/>
    </xf>
    <xf numFmtId="4" fontId="37" fillId="26" borderId="0" xfId="0" applyNumberFormat="1" applyFont="1" applyFill="1" applyAlignment="1">
      <alignment horizontal="right" vertical="center" wrapText="1"/>
    </xf>
    <xf numFmtId="2" fontId="9" fillId="13" borderId="10" xfId="0" applyNumberFormat="1" applyFont="1" applyFill="1" applyBorder="1" applyAlignment="1">
      <alignment horizontal="righ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33500" cy="1085850"/>
    <xdr:pic>
      <xdr:nvPicPr>
        <xdr:cNvPr id="2" name="Imagem 1">
          <a:extLst>
            <a:ext uri="{FF2B5EF4-FFF2-40B4-BE49-F238E27FC236}">
              <a16:creationId xmlns:a16="http://schemas.microsoft.com/office/drawing/2014/main" id="{00000000-0008-0000-0000-000002000000}"/>
            </a:ext>
          </a:extLst>
        </xdr:cNvPr>
        <xdr:cNvPicPr>
          <a:picLocks noSelect="1" noChangeAspect="1" noMove="1"/>
        </xdr:cNvPicPr>
      </xdr:nvPicPr>
      <xdr:blipFill>
        <a:blip xmlns:r="http://schemas.openxmlformats.org/officeDocument/2006/relationships" r:embed="rId1"/>
        <a:stretch>
          <a:fillRect/>
        </a:stretch>
      </xdr:blipFill>
      <xdr:spPr>
        <a:xfrm>
          <a:off x="0" y="0"/>
          <a:ext cx="2336800" cy="216154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repeated%20header"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eated header"/>
    </sheetNames>
    <sheetDataSet>
      <sheetData sheetId="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512"/>
  <sheetViews>
    <sheetView tabSelected="1" showOutlineSymbols="0" topLeftCell="A500" zoomScale="110" zoomScaleNormal="110" workbookViewId="0">
      <selection activeCell="D510" sqref="D510"/>
    </sheetView>
  </sheetViews>
  <sheetFormatPr defaultRowHeight="14.25" x14ac:dyDescent="0.2"/>
  <cols>
    <col min="1" max="1" width="13.375" style="36" customWidth="1"/>
    <col min="2" max="2" width="10" bestFit="1" customWidth="1"/>
    <col min="3" max="3" width="13.25" bestFit="1" customWidth="1"/>
    <col min="4" max="4" width="60" bestFit="1" customWidth="1"/>
    <col min="5" max="5" width="8" bestFit="1" customWidth="1"/>
    <col min="6" max="8" width="13" bestFit="1" customWidth="1"/>
    <col min="9" max="9" width="20.75" style="120" bestFit="1" customWidth="1"/>
    <col min="10" max="10" width="16.875" customWidth="1"/>
    <col min="13" max="13" width="13.25" customWidth="1"/>
  </cols>
  <sheetData>
    <row r="1" spans="1:10" ht="15" x14ac:dyDescent="0.2">
      <c r="A1" s="98"/>
      <c r="B1" s="1"/>
      <c r="C1" s="1"/>
      <c r="D1" s="1" t="s">
        <v>0</v>
      </c>
      <c r="E1" s="134" t="s">
        <v>1</v>
      </c>
      <c r="F1" s="134"/>
      <c r="G1" s="134" t="s">
        <v>2</v>
      </c>
      <c r="H1" s="134"/>
      <c r="I1" s="135" t="s">
        <v>3</v>
      </c>
    </row>
    <row r="2" spans="1:10" ht="108" customHeight="1" x14ac:dyDescent="0.2">
      <c r="A2" s="99"/>
      <c r="B2" s="16"/>
      <c r="C2" s="16"/>
      <c r="D2" s="16" t="s">
        <v>4</v>
      </c>
      <c r="E2" s="136" t="s">
        <v>5</v>
      </c>
      <c r="F2" s="136"/>
      <c r="G2" s="136" t="s">
        <v>6</v>
      </c>
      <c r="H2" s="136"/>
      <c r="I2" s="137" t="s">
        <v>7</v>
      </c>
    </row>
    <row r="3" spans="1:10" ht="16.5" customHeight="1" x14ac:dyDescent="0.25">
      <c r="A3" s="142" t="s">
        <v>1072</v>
      </c>
      <c r="B3" s="141"/>
      <c r="C3" s="141"/>
      <c r="D3" s="141"/>
      <c r="E3" s="141"/>
      <c r="F3" s="141"/>
      <c r="G3" s="141"/>
      <c r="H3" s="141"/>
      <c r="I3" s="141"/>
    </row>
    <row r="4" spans="1:10" ht="30" customHeight="1" x14ac:dyDescent="0.2">
      <c r="A4" s="100" t="s">
        <v>8</v>
      </c>
      <c r="B4" s="4" t="s">
        <v>9</v>
      </c>
      <c r="C4" s="2" t="s">
        <v>10</v>
      </c>
      <c r="D4" s="2" t="s">
        <v>11</v>
      </c>
      <c r="E4" s="3" t="s">
        <v>12</v>
      </c>
      <c r="F4" s="4" t="s">
        <v>13</v>
      </c>
      <c r="G4" s="4" t="s">
        <v>14</v>
      </c>
      <c r="H4" s="4" t="s">
        <v>15</v>
      </c>
      <c r="I4" s="110" t="s">
        <v>16</v>
      </c>
    </row>
    <row r="5" spans="1:10" ht="24" customHeight="1" x14ac:dyDescent="0.2">
      <c r="A5" s="101" t="s">
        <v>17</v>
      </c>
      <c r="B5" s="5"/>
      <c r="C5" s="5"/>
      <c r="D5" s="20" t="s">
        <v>18</v>
      </c>
      <c r="E5" s="5"/>
      <c r="F5" s="6"/>
      <c r="G5" s="5"/>
      <c r="H5" s="7"/>
      <c r="I5" s="111">
        <f>SUM(H6:H24)*0.5</f>
        <v>295986.45</v>
      </c>
      <c r="J5" s="22"/>
    </row>
    <row r="6" spans="1:10" ht="24" customHeight="1" x14ac:dyDescent="0.2">
      <c r="A6" s="102"/>
      <c r="B6" s="24"/>
      <c r="C6" s="24"/>
      <c r="D6" s="25"/>
      <c r="E6" s="24"/>
      <c r="F6" s="26"/>
      <c r="G6" s="24"/>
      <c r="H6" s="27">
        <f>SUM(H7:H9)</f>
        <v>34047.240000000005</v>
      </c>
      <c r="I6" s="112"/>
      <c r="J6" s="22"/>
    </row>
    <row r="7" spans="1:10" ht="26.1" customHeight="1" x14ac:dyDescent="0.2">
      <c r="A7" s="103" t="s">
        <v>19</v>
      </c>
      <c r="B7" s="10" t="s">
        <v>20</v>
      </c>
      <c r="C7" s="8" t="s">
        <v>21</v>
      </c>
      <c r="D7" s="8" t="s">
        <v>22</v>
      </c>
      <c r="E7" s="9" t="s">
        <v>23</v>
      </c>
      <c r="F7" s="10">
        <v>132</v>
      </c>
      <c r="G7" s="11">
        <v>128.08000000000001</v>
      </c>
      <c r="H7" s="11">
        <f>F7*G7</f>
        <v>16906.560000000001</v>
      </c>
      <c r="I7" s="113"/>
    </row>
    <row r="8" spans="1:10" ht="24" customHeight="1" x14ac:dyDescent="0.2">
      <c r="A8" s="103" t="s">
        <v>24</v>
      </c>
      <c r="B8" s="10" t="s">
        <v>25</v>
      </c>
      <c r="C8" s="8" t="s">
        <v>21</v>
      </c>
      <c r="D8" s="8" t="s">
        <v>26</v>
      </c>
      <c r="E8" s="9" t="s">
        <v>23</v>
      </c>
      <c r="F8" s="10">
        <v>200</v>
      </c>
      <c r="G8" s="11">
        <v>33.85</v>
      </c>
      <c r="H8" s="11">
        <f t="shared" ref="H8:H9" si="0">F8*G8</f>
        <v>6770</v>
      </c>
      <c r="I8" s="113"/>
    </row>
    <row r="9" spans="1:10" ht="26.1" customHeight="1" x14ac:dyDescent="0.2">
      <c r="A9" s="103" t="s">
        <v>27</v>
      </c>
      <c r="B9" s="10" t="s">
        <v>28</v>
      </c>
      <c r="C9" s="8" t="s">
        <v>21</v>
      </c>
      <c r="D9" s="8" t="s">
        <v>29</v>
      </c>
      <c r="E9" s="9" t="s">
        <v>23</v>
      </c>
      <c r="F9" s="10">
        <v>68</v>
      </c>
      <c r="G9" s="11">
        <v>152.51</v>
      </c>
      <c r="H9" s="11">
        <f t="shared" si="0"/>
        <v>10370.68</v>
      </c>
      <c r="I9" s="113"/>
    </row>
    <row r="10" spans="1:10" ht="24" customHeight="1" x14ac:dyDescent="0.2">
      <c r="A10" s="101" t="s">
        <v>30</v>
      </c>
      <c r="B10" s="5"/>
      <c r="C10" s="5"/>
      <c r="D10" s="107" t="s">
        <v>31</v>
      </c>
      <c r="E10" s="5"/>
      <c r="F10" s="6"/>
      <c r="G10" s="5"/>
      <c r="H10" s="7">
        <v>56640.81</v>
      </c>
      <c r="I10" s="114"/>
    </row>
    <row r="11" spans="1:10" ht="39" customHeight="1" x14ac:dyDescent="0.2">
      <c r="A11" s="104" t="s">
        <v>32</v>
      </c>
      <c r="B11" s="14" t="s">
        <v>33</v>
      </c>
      <c r="C11" s="12" t="s">
        <v>21</v>
      </c>
      <c r="D11" s="12" t="s">
        <v>34</v>
      </c>
      <c r="E11" s="13" t="s">
        <v>35</v>
      </c>
      <c r="F11" s="14">
        <v>28</v>
      </c>
      <c r="G11" s="15">
        <v>640.62</v>
      </c>
      <c r="H11" s="15">
        <f>F11*G11</f>
        <v>17937.36</v>
      </c>
      <c r="I11" s="115"/>
    </row>
    <row r="12" spans="1:10" ht="51.95" customHeight="1" x14ac:dyDescent="0.2">
      <c r="A12" s="104" t="s">
        <v>36</v>
      </c>
      <c r="B12" s="14" t="s">
        <v>37</v>
      </c>
      <c r="C12" s="12" t="s">
        <v>21</v>
      </c>
      <c r="D12" s="12" t="s">
        <v>38</v>
      </c>
      <c r="E12" s="13" t="s">
        <v>35</v>
      </c>
      <c r="F12" s="14">
        <v>28</v>
      </c>
      <c r="G12" s="15">
        <v>1025</v>
      </c>
      <c r="H12" s="15">
        <f t="shared" ref="H12:H16" si="1">F12*G12</f>
        <v>28700</v>
      </c>
      <c r="I12" s="115"/>
    </row>
    <row r="13" spans="1:10" ht="26.1" customHeight="1" x14ac:dyDescent="0.2">
      <c r="A13" s="103" t="s">
        <v>39</v>
      </c>
      <c r="B13" s="10" t="s">
        <v>40</v>
      </c>
      <c r="C13" s="8" t="s">
        <v>21</v>
      </c>
      <c r="D13" s="8" t="s">
        <v>41</v>
      </c>
      <c r="E13" s="9" t="s">
        <v>42</v>
      </c>
      <c r="F13" s="10">
        <v>1</v>
      </c>
      <c r="G13" s="11">
        <v>2162</v>
      </c>
      <c r="H13" s="15">
        <f t="shared" si="1"/>
        <v>2162</v>
      </c>
      <c r="I13" s="113"/>
    </row>
    <row r="14" spans="1:10" ht="26.1" customHeight="1" x14ac:dyDescent="0.2">
      <c r="A14" s="103" t="s">
        <v>43</v>
      </c>
      <c r="B14" s="10" t="s">
        <v>44</v>
      </c>
      <c r="C14" s="8" t="s">
        <v>45</v>
      </c>
      <c r="D14" s="8" t="s">
        <v>46</v>
      </c>
      <c r="E14" s="9" t="s">
        <v>42</v>
      </c>
      <c r="F14" s="10">
        <v>1</v>
      </c>
      <c r="G14" s="11">
        <v>3208.78</v>
      </c>
      <c r="H14" s="15">
        <f t="shared" si="1"/>
        <v>3208.78</v>
      </c>
      <c r="I14" s="113"/>
    </row>
    <row r="15" spans="1:10" ht="24" customHeight="1" x14ac:dyDescent="0.2">
      <c r="A15" s="103" t="s">
        <v>47</v>
      </c>
      <c r="B15" s="10" t="s">
        <v>48</v>
      </c>
      <c r="C15" s="8" t="s">
        <v>45</v>
      </c>
      <c r="D15" s="8" t="s">
        <v>49</v>
      </c>
      <c r="E15" s="9" t="s">
        <v>50</v>
      </c>
      <c r="F15" s="10">
        <v>1</v>
      </c>
      <c r="G15" s="11">
        <v>3296.99</v>
      </c>
      <c r="H15" s="15">
        <f t="shared" si="1"/>
        <v>3296.99</v>
      </c>
      <c r="I15" s="113"/>
    </row>
    <row r="16" spans="1:10" ht="24" customHeight="1" x14ac:dyDescent="0.2">
      <c r="A16" s="103" t="s">
        <v>51</v>
      </c>
      <c r="B16" s="10" t="s">
        <v>52</v>
      </c>
      <c r="C16" s="8" t="s">
        <v>53</v>
      </c>
      <c r="D16" s="8" t="s">
        <v>54</v>
      </c>
      <c r="E16" s="9" t="s">
        <v>55</v>
      </c>
      <c r="F16" s="10">
        <v>8</v>
      </c>
      <c r="G16" s="11">
        <v>166.96</v>
      </c>
      <c r="H16" s="15">
        <f t="shared" si="1"/>
        <v>1335.68</v>
      </c>
      <c r="I16" s="113"/>
    </row>
    <row r="17" spans="1:9" ht="24" customHeight="1" x14ac:dyDescent="0.2">
      <c r="A17" s="101" t="s">
        <v>56</v>
      </c>
      <c r="B17" s="5"/>
      <c r="C17" s="5"/>
      <c r="D17" s="108" t="s">
        <v>57</v>
      </c>
      <c r="E17" s="5"/>
      <c r="F17" s="6"/>
      <c r="G17" s="5"/>
      <c r="H17" s="7">
        <v>30683.4</v>
      </c>
      <c r="I17" s="114"/>
    </row>
    <row r="18" spans="1:9" ht="26.1" customHeight="1" x14ac:dyDescent="0.2">
      <c r="A18" s="103" t="s">
        <v>58</v>
      </c>
      <c r="B18" s="10" t="s">
        <v>59</v>
      </c>
      <c r="C18" s="8" t="s">
        <v>45</v>
      </c>
      <c r="D18" s="8" t="s">
        <v>60</v>
      </c>
      <c r="E18" s="9" t="s">
        <v>35</v>
      </c>
      <c r="F18" s="10">
        <v>48</v>
      </c>
      <c r="G18" s="11">
        <v>147.80000000000001</v>
      </c>
      <c r="H18" s="11">
        <f>F18*G18</f>
        <v>7094.4000000000005</v>
      </c>
      <c r="I18" s="113"/>
    </row>
    <row r="19" spans="1:9" ht="26.1" customHeight="1" x14ac:dyDescent="0.2">
      <c r="A19" s="103" t="s">
        <v>61</v>
      </c>
      <c r="B19" s="10" t="s">
        <v>62</v>
      </c>
      <c r="C19" s="8" t="s">
        <v>21</v>
      </c>
      <c r="D19" s="8" t="s">
        <v>63</v>
      </c>
      <c r="E19" s="9" t="s">
        <v>64</v>
      </c>
      <c r="F19" s="10">
        <v>54</v>
      </c>
      <c r="G19" s="11">
        <v>196.5</v>
      </c>
      <c r="H19" s="11">
        <f t="shared" ref="H19:H20" si="2">F19*G19</f>
        <v>10611</v>
      </c>
      <c r="I19" s="113"/>
    </row>
    <row r="20" spans="1:9" ht="51.95" customHeight="1" x14ac:dyDescent="0.2">
      <c r="A20" s="103" t="s">
        <v>65</v>
      </c>
      <c r="B20" s="10" t="s">
        <v>66</v>
      </c>
      <c r="C20" s="8" t="s">
        <v>21</v>
      </c>
      <c r="D20" s="8" t="s">
        <v>67</v>
      </c>
      <c r="E20" s="9" t="s">
        <v>68</v>
      </c>
      <c r="F20" s="10">
        <v>2100</v>
      </c>
      <c r="G20" s="11">
        <v>6.18</v>
      </c>
      <c r="H20" s="11">
        <f t="shared" si="2"/>
        <v>12978</v>
      </c>
      <c r="I20" s="113"/>
    </row>
    <row r="21" spans="1:9" ht="24" customHeight="1" x14ac:dyDescent="0.2">
      <c r="A21" s="101" t="s">
        <v>69</v>
      </c>
      <c r="B21" s="5"/>
      <c r="C21" s="5"/>
      <c r="D21" s="108" t="s">
        <v>70</v>
      </c>
      <c r="E21" s="5"/>
      <c r="F21" s="6"/>
      <c r="G21" s="5"/>
      <c r="H21" s="7">
        <f>SUM(H22:H24)</f>
        <v>174615</v>
      </c>
      <c r="I21" s="114"/>
    </row>
    <row r="22" spans="1:9" ht="26.1" customHeight="1" x14ac:dyDescent="0.2">
      <c r="A22" s="103" t="s">
        <v>1205</v>
      </c>
      <c r="B22" s="10" t="s">
        <v>20</v>
      </c>
      <c r="C22" s="8" t="s">
        <v>21</v>
      </c>
      <c r="D22" s="8" t="s">
        <v>22</v>
      </c>
      <c r="E22" s="9" t="s">
        <v>23</v>
      </c>
      <c r="F22" s="10">
        <v>420</v>
      </c>
      <c r="G22" s="11">
        <v>128.08000000000001</v>
      </c>
      <c r="H22" s="11">
        <f>F22*G22</f>
        <v>53793.600000000006</v>
      </c>
      <c r="I22" s="113"/>
    </row>
    <row r="23" spans="1:9" ht="24" customHeight="1" x14ac:dyDescent="0.2">
      <c r="A23" s="103" t="s">
        <v>71</v>
      </c>
      <c r="B23" s="10" t="s">
        <v>72</v>
      </c>
      <c r="C23" s="8" t="s">
        <v>21</v>
      </c>
      <c r="D23" s="8" t="s">
        <v>73</v>
      </c>
      <c r="E23" s="9" t="s">
        <v>23</v>
      </c>
      <c r="F23" s="10">
        <v>2464</v>
      </c>
      <c r="G23" s="11">
        <v>35.4</v>
      </c>
      <c r="H23" s="11">
        <f t="shared" ref="H23:H24" si="3">F23*G23</f>
        <v>87225.599999999991</v>
      </c>
      <c r="I23" s="113"/>
    </row>
    <row r="24" spans="1:9" ht="39" customHeight="1" x14ac:dyDescent="0.2">
      <c r="A24" s="103" t="s">
        <v>74</v>
      </c>
      <c r="B24" s="10" t="s">
        <v>75</v>
      </c>
      <c r="C24" s="8" t="s">
        <v>21</v>
      </c>
      <c r="D24" s="8" t="s">
        <v>76</v>
      </c>
      <c r="E24" s="9" t="s">
        <v>68</v>
      </c>
      <c r="F24" s="10">
        <v>420</v>
      </c>
      <c r="G24" s="11">
        <v>79.989999999999995</v>
      </c>
      <c r="H24" s="11">
        <f t="shared" si="3"/>
        <v>33595.799999999996</v>
      </c>
      <c r="I24" s="113"/>
    </row>
    <row r="25" spans="1:9" ht="24" customHeight="1" x14ac:dyDescent="0.2">
      <c r="A25" s="101" t="s">
        <v>77</v>
      </c>
      <c r="B25" s="5"/>
      <c r="C25" s="5"/>
      <c r="D25" s="109" t="s">
        <v>78</v>
      </c>
      <c r="E25" s="5"/>
      <c r="F25" s="6"/>
      <c r="G25" s="5"/>
      <c r="H25" s="7"/>
      <c r="I25" s="111">
        <f>H26</f>
        <v>233158.94066000002</v>
      </c>
    </row>
    <row r="26" spans="1:9" ht="24" customHeight="1" x14ac:dyDescent="0.2">
      <c r="A26" s="102"/>
      <c r="B26" s="24"/>
      <c r="C26" s="24"/>
      <c r="D26" s="25"/>
      <c r="E26" s="24"/>
      <c r="F26" s="26"/>
      <c r="G26" s="24"/>
      <c r="H26" s="27">
        <f>SUM(H27:H74)</f>
        <v>233158.94066000002</v>
      </c>
      <c r="I26" s="116"/>
    </row>
    <row r="27" spans="1:9" ht="26.1" customHeight="1" x14ac:dyDescent="0.2">
      <c r="A27" s="103" t="s">
        <v>79</v>
      </c>
      <c r="B27" s="10" t="s">
        <v>80</v>
      </c>
      <c r="C27" s="8" t="s">
        <v>21</v>
      </c>
      <c r="D27" s="8" t="s">
        <v>81</v>
      </c>
      <c r="E27" s="9" t="s">
        <v>82</v>
      </c>
      <c r="F27" s="10">
        <v>1.52</v>
      </c>
      <c r="G27" s="11">
        <v>204.5</v>
      </c>
      <c r="H27" s="11">
        <f>SUM(F27*G27)</f>
        <v>310.84000000000003</v>
      </c>
      <c r="I27" s="113"/>
    </row>
    <row r="28" spans="1:9" ht="26.1" customHeight="1" x14ac:dyDescent="0.2">
      <c r="A28" s="103" t="s">
        <v>83</v>
      </c>
      <c r="B28" s="10" t="s">
        <v>84</v>
      </c>
      <c r="C28" s="8" t="s">
        <v>21</v>
      </c>
      <c r="D28" s="8" t="s">
        <v>85</v>
      </c>
      <c r="E28" s="9" t="s">
        <v>82</v>
      </c>
      <c r="F28" s="10">
        <v>1.8</v>
      </c>
      <c r="G28" s="11">
        <v>85.13</v>
      </c>
      <c r="H28" s="11">
        <f t="shared" ref="H28:H74" si="4">SUM(F28*G28)</f>
        <v>153.23400000000001</v>
      </c>
      <c r="I28" s="113"/>
    </row>
    <row r="29" spans="1:9" ht="39" customHeight="1" x14ac:dyDescent="0.2">
      <c r="A29" s="103" t="s">
        <v>86</v>
      </c>
      <c r="B29" s="10" t="s">
        <v>87</v>
      </c>
      <c r="C29" s="8" t="s">
        <v>21</v>
      </c>
      <c r="D29" s="8" t="s">
        <v>88</v>
      </c>
      <c r="E29" s="9" t="s">
        <v>82</v>
      </c>
      <c r="F29" s="10">
        <v>0.18</v>
      </c>
      <c r="G29" s="11">
        <v>741.67</v>
      </c>
      <c r="H29" s="11">
        <f t="shared" si="4"/>
        <v>133.50059999999999</v>
      </c>
      <c r="I29" s="113"/>
    </row>
    <row r="30" spans="1:9" ht="39" customHeight="1" x14ac:dyDescent="0.2">
      <c r="A30" s="103" t="s">
        <v>89</v>
      </c>
      <c r="B30" s="10" t="s">
        <v>90</v>
      </c>
      <c r="C30" s="8" t="s">
        <v>21</v>
      </c>
      <c r="D30" s="8" t="s">
        <v>91</v>
      </c>
      <c r="E30" s="9" t="s">
        <v>92</v>
      </c>
      <c r="F30" s="10">
        <v>257</v>
      </c>
      <c r="G30" s="11">
        <v>3.69</v>
      </c>
      <c r="H30" s="11">
        <f t="shared" si="4"/>
        <v>948.33</v>
      </c>
      <c r="I30" s="113"/>
    </row>
    <row r="31" spans="1:9" ht="26.1" customHeight="1" x14ac:dyDescent="0.2">
      <c r="A31" s="103" t="s">
        <v>93</v>
      </c>
      <c r="B31" s="10" t="s">
        <v>94</v>
      </c>
      <c r="C31" s="8" t="s">
        <v>21</v>
      </c>
      <c r="D31" s="8" t="s">
        <v>95</v>
      </c>
      <c r="E31" s="9" t="s">
        <v>92</v>
      </c>
      <c r="F31" s="10">
        <v>257</v>
      </c>
      <c r="G31" s="11">
        <v>7.97</v>
      </c>
      <c r="H31" s="11">
        <f t="shared" si="4"/>
        <v>2048.29</v>
      </c>
      <c r="I31" s="113"/>
    </row>
    <row r="32" spans="1:9" ht="26.1" customHeight="1" x14ac:dyDescent="0.2">
      <c r="A32" s="103" t="s">
        <v>96</v>
      </c>
      <c r="B32" s="10" t="s">
        <v>97</v>
      </c>
      <c r="C32" s="8" t="s">
        <v>21</v>
      </c>
      <c r="D32" s="8" t="s">
        <v>98</v>
      </c>
      <c r="E32" s="9" t="s">
        <v>42</v>
      </c>
      <c r="F32" s="10">
        <v>11</v>
      </c>
      <c r="G32" s="11">
        <v>13.11</v>
      </c>
      <c r="H32" s="11">
        <f t="shared" si="4"/>
        <v>144.20999999999998</v>
      </c>
      <c r="I32" s="113"/>
    </row>
    <row r="33" spans="1:9" ht="26.1" customHeight="1" x14ac:dyDescent="0.2">
      <c r="A33" s="103" t="s">
        <v>99</v>
      </c>
      <c r="B33" s="10" t="s">
        <v>100</v>
      </c>
      <c r="C33" s="8" t="s">
        <v>21</v>
      </c>
      <c r="D33" s="8" t="s">
        <v>101</v>
      </c>
      <c r="E33" s="9" t="s">
        <v>42</v>
      </c>
      <c r="F33" s="10">
        <v>4</v>
      </c>
      <c r="G33" s="11">
        <v>9.5500000000000007</v>
      </c>
      <c r="H33" s="11">
        <f t="shared" si="4"/>
        <v>38.200000000000003</v>
      </c>
      <c r="I33" s="113"/>
    </row>
    <row r="34" spans="1:9" ht="26.1" customHeight="1" x14ac:dyDescent="0.2">
      <c r="A34" s="103" t="s">
        <v>102</v>
      </c>
      <c r="B34" s="10" t="s">
        <v>103</v>
      </c>
      <c r="C34" s="8" t="s">
        <v>21</v>
      </c>
      <c r="D34" s="8" t="s">
        <v>104</v>
      </c>
      <c r="E34" s="9" t="s">
        <v>82</v>
      </c>
      <c r="F34" s="10">
        <v>0.54200000000000004</v>
      </c>
      <c r="G34" s="11">
        <v>119.23</v>
      </c>
      <c r="H34" s="11">
        <f t="shared" si="4"/>
        <v>64.62266000000001</v>
      </c>
      <c r="I34" s="113"/>
    </row>
    <row r="35" spans="1:9" ht="26.1" customHeight="1" x14ac:dyDescent="0.2">
      <c r="A35" s="103" t="s">
        <v>105</v>
      </c>
      <c r="B35" s="10" t="s">
        <v>106</v>
      </c>
      <c r="C35" s="8" t="s">
        <v>21</v>
      </c>
      <c r="D35" s="8" t="s">
        <v>107</v>
      </c>
      <c r="E35" s="9" t="s">
        <v>92</v>
      </c>
      <c r="F35" s="10">
        <v>107.33</v>
      </c>
      <c r="G35" s="11">
        <v>24.67</v>
      </c>
      <c r="H35" s="11">
        <f t="shared" si="4"/>
        <v>2647.8311000000003</v>
      </c>
      <c r="I35" s="113"/>
    </row>
    <row r="36" spans="1:9" ht="26.1" customHeight="1" x14ac:dyDescent="0.2">
      <c r="A36" s="103" t="s">
        <v>108</v>
      </c>
      <c r="B36" s="10" t="s">
        <v>109</v>
      </c>
      <c r="C36" s="8" t="s">
        <v>21</v>
      </c>
      <c r="D36" s="8" t="s">
        <v>110</v>
      </c>
      <c r="E36" s="9" t="s">
        <v>92</v>
      </c>
      <c r="F36" s="10">
        <v>129</v>
      </c>
      <c r="G36" s="11">
        <v>1.95</v>
      </c>
      <c r="H36" s="11">
        <f t="shared" si="4"/>
        <v>251.54999999999998</v>
      </c>
      <c r="I36" s="113"/>
    </row>
    <row r="37" spans="1:9" ht="26.1" customHeight="1" x14ac:dyDescent="0.2">
      <c r="A37" s="103" t="s">
        <v>111</v>
      </c>
      <c r="B37" s="10" t="s">
        <v>112</v>
      </c>
      <c r="C37" s="8" t="s">
        <v>45</v>
      </c>
      <c r="D37" s="8" t="s">
        <v>113</v>
      </c>
      <c r="E37" s="9" t="s">
        <v>82</v>
      </c>
      <c r="F37" s="10">
        <v>5</v>
      </c>
      <c r="G37" s="11">
        <v>62.22</v>
      </c>
      <c r="H37" s="11">
        <f t="shared" si="4"/>
        <v>311.10000000000002</v>
      </c>
      <c r="I37" s="113"/>
    </row>
    <row r="38" spans="1:9" ht="51.95" customHeight="1" x14ac:dyDescent="0.2">
      <c r="A38" s="103" t="s">
        <v>114</v>
      </c>
      <c r="B38" s="10" t="s">
        <v>115</v>
      </c>
      <c r="C38" s="8" t="s">
        <v>21</v>
      </c>
      <c r="D38" s="8" t="s">
        <v>116</v>
      </c>
      <c r="E38" s="9" t="s">
        <v>92</v>
      </c>
      <c r="F38" s="10">
        <v>39</v>
      </c>
      <c r="G38" s="11">
        <v>98.71</v>
      </c>
      <c r="H38" s="11">
        <f t="shared" si="4"/>
        <v>3849.6899999999996</v>
      </c>
      <c r="I38" s="113"/>
    </row>
    <row r="39" spans="1:9" ht="39" customHeight="1" x14ac:dyDescent="0.2">
      <c r="A39" s="103" t="s">
        <v>117</v>
      </c>
      <c r="B39" s="10" t="s">
        <v>118</v>
      </c>
      <c r="C39" s="8" t="s">
        <v>21</v>
      </c>
      <c r="D39" s="8" t="s">
        <v>119</v>
      </c>
      <c r="E39" s="9" t="s">
        <v>42</v>
      </c>
      <c r="F39" s="10">
        <v>1</v>
      </c>
      <c r="G39" s="11">
        <v>769.55</v>
      </c>
      <c r="H39" s="11">
        <f t="shared" si="4"/>
        <v>769.55</v>
      </c>
      <c r="I39" s="113"/>
    </row>
    <row r="40" spans="1:9" ht="39" customHeight="1" x14ac:dyDescent="0.2">
      <c r="A40" s="103" t="s">
        <v>120</v>
      </c>
      <c r="B40" s="10" t="s">
        <v>121</v>
      </c>
      <c r="C40" s="8" t="s">
        <v>21</v>
      </c>
      <c r="D40" s="8" t="s">
        <v>122</v>
      </c>
      <c r="E40" s="9" t="s">
        <v>42</v>
      </c>
      <c r="F40" s="10">
        <v>6</v>
      </c>
      <c r="G40" s="11">
        <v>137.94</v>
      </c>
      <c r="H40" s="11">
        <f t="shared" si="4"/>
        <v>827.64</v>
      </c>
      <c r="I40" s="113"/>
    </row>
    <row r="41" spans="1:9" ht="39" customHeight="1" x14ac:dyDescent="0.2">
      <c r="A41" s="103" t="s">
        <v>123</v>
      </c>
      <c r="B41" s="10" t="s">
        <v>124</v>
      </c>
      <c r="C41" s="8" t="s">
        <v>21</v>
      </c>
      <c r="D41" s="8" t="s">
        <v>125</v>
      </c>
      <c r="E41" s="9" t="s">
        <v>42</v>
      </c>
      <c r="F41" s="10">
        <v>1</v>
      </c>
      <c r="G41" s="11">
        <v>158.37</v>
      </c>
      <c r="H41" s="11">
        <f t="shared" si="4"/>
        <v>158.37</v>
      </c>
      <c r="I41" s="113"/>
    </row>
    <row r="42" spans="1:9" ht="39" customHeight="1" x14ac:dyDescent="0.2">
      <c r="A42" s="103" t="s">
        <v>126</v>
      </c>
      <c r="B42" s="10" t="s">
        <v>127</v>
      </c>
      <c r="C42" s="8" t="s">
        <v>21</v>
      </c>
      <c r="D42" s="8" t="s">
        <v>128</v>
      </c>
      <c r="E42" s="9" t="s">
        <v>42</v>
      </c>
      <c r="F42" s="10">
        <v>6</v>
      </c>
      <c r="G42" s="11">
        <v>137.94</v>
      </c>
      <c r="H42" s="11">
        <f t="shared" si="4"/>
        <v>827.64</v>
      </c>
      <c r="I42" s="113"/>
    </row>
    <row r="43" spans="1:9" ht="51.95" customHeight="1" x14ac:dyDescent="0.2">
      <c r="A43" s="103" t="s">
        <v>129</v>
      </c>
      <c r="B43" s="10" t="s">
        <v>130</v>
      </c>
      <c r="C43" s="8" t="s">
        <v>21</v>
      </c>
      <c r="D43" s="8" t="s">
        <v>131</v>
      </c>
      <c r="E43" s="9" t="s">
        <v>92</v>
      </c>
      <c r="F43" s="10">
        <v>160</v>
      </c>
      <c r="G43" s="11">
        <v>9.86</v>
      </c>
      <c r="H43" s="11">
        <f t="shared" si="4"/>
        <v>1577.6</v>
      </c>
      <c r="I43" s="113"/>
    </row>
    <row r="44" spans="1:9" ht="51.95" customHeight="1" x14ac:dyDescent="0.2">
      <c r="A44" s="103" t="s">
        <v>132</v>
      </c>
      <c r="B44" s="10" t="s">
        <v>133</v>
      </c>
      <c r="C44" s="8" t="s">
        <v>21</v>
      </c>
      <c r="D44" s="8" t="s">
        <v>134</v>
      </c>
      <c r="E44" s="9" t="s">
        <v>92</v>
      </c>
      <c r="F44" s="10">
        <v>160</v>
      </c>
      <c r="G44" s="11">
        <v>60.08</v>
      </c>
      <c r="H44" s="11">
        <f t="shared" si="4"/>
        <v>9612.7999999999993</v>
      </c>
      <c r="I44" s="113"/>
    </row>
    <row r="45" spans="1:9" ht="51.95" customHeight="1" x14ac:dyDescent="0.2">
      <c r="A45" s="103" t="s">
        <v>135</v>
      </c>
      <c r="B45" s="10" t="s">
        <v>136</v>
      </c>
      <c r="C45" s="8" t="s">
        <v>21</v>
      </c>
      <c r="D45" s="8" t="s">
        <v>137</v>
      </c>
      <c r="E45" s="9" t="s">
        <v>92</v>
      </c>
      <c r="F45" s="10">
        <v>80</v>
      </c>
      <c r="G45" s="11">
        <v>88.62</v>
      </c>
      <c r="H45" s="11">
        <f t="shared" si="4"/>
        <v>7089.6</v>
      </c>
      <c r="I45" s="113"/>
    </row>
    <row r="46" spans="1:9" ht="26.1" customHeight="1" x14ac:dyDescent="0.2">
      <c r="A46" s="103" t="s">
        <v>138</v>
      </c>
      <c r="B46" s="10" t="s">
        <v>139</v>
      </c>
      <c r="C46" s="8" t="s">
        <v>21</v>
      </c>
      <c r="D46" s="8" t="s">
        <v>140</v>
      </c>
      <c r="E46" s="9" t="s">
        <v>92</v>
      </c>
      <c r="F46" s="10">
        <v>4.08</v>
      </c>
      <c r="G46" s="11">
        <v>422.88</v>
      </c>
      <c r="H46" s="11">
        <f t="shared" si="4"/>
        <v>1725.3504</v>
      </c>
      <c r="I46" s="113"/>
    </row>
    <row r="47" spans="1:9" ht="51.95" customHeight="1" x14ac:dyDescent="0.2">
      <c r="A47" s="103" t="s">
        <v>141</v>
      </c>
      <c r="B47" s="10" t="s">
        <v>142</v>
      </c>
      <c r="C47" s="8" t="s">
        <v>21</v>
      </c>
      <c r="D47" s="8" t="s">
        <v>143</v>
      </c>
      <c r="E47" s="9" t="s">
        <v>92</v>
      </c>
      <c r="F47" s="10">
        <v>257</v>
      </c>
      <c r="G47" s="11">
        <v>13.64</v>
      </c>
      <c r="H47" s="11">
        <f t="shared" si="4"/>
        <v>3505.48</v>
      </c>
      <c r="I47" s="113"/>
    </row>
    <row r="48" spans="1:9" ht="39" customHeight="1" x14ac:dyDescent="0.2">
      <c r="A48" s="103" t="s">
        <v>144</v>
      </c>
      <c r="B48" s="10" t="s">
        <v>145</v>
      </c>
      <c r="C48" s="8" t="s">
        <v>21</v>
      </c>
      <c r="D48" s="8" t="s">
        <v>146</v>
      </c>
      <c r="E48" s="9" t="s">
        <v>92</v>
      </c>
      <c r="F48" s="10">
        <v>257</v>
      </c>
      <c r="G48" s="11">
        <v>191.1</v>
      </c>
      <c r="H48" s="11">
        <f t="shared" si="4"/>
        <v>49112.7</v>
      </c>
      <c r="I48" s="113"/>
    </row>
    <row r="49" spans="1:9" ht="39" customHeight="1" x14ac:dyDescent="0.2">
      <c r="A49" s="103" t="s">
        <v>147</v>
      </c>
      <c r="B49" s="10" t="s">
        <v>148</v>
      </c>
      <c r="C49" s="8" t="s">
        <v>21</v>
      </c>
      <c r="D49" s="8" t="s">
        <v>149</v>
      </c>
      <c r="E49" s="9" t="s">
        <v>64</v>
      </c>
      <c r="F49" s="10">
        <v>16</v>
      </c>
      <c r="G49" s="11">
        <v>172</v>
      </c>
      <c r="H49" s="11">
        <f t="shared" si="4"/>
        <v>2752</v>
      </c>
      <c r="I49" s="113"/>
    </row>
    <row r="50" spans="1:9" ht="39" customHeight="1" x14ac:dyDescent="0.2">
      <c r="A50" s="103" t="s">
        <v>150</v>
      </c>
      <c r="B50" s="10" t="s">
        <v>151</v>
      </c>
      <c r="C50" s="8" t="s">
        <v>21</v>
      </c>
      <c r="D50" s="8" t="s">
        <v>152</v>
      </c>
      <c r="E50" s="9" t="s">
        <v>64</v>
      </c>
      <c r="F50" s="10">
        <v>5</v>
      </c>
      <c r="G50" s="11">
        <v>27.7</v>
      </c>
      <c r="H50" s="11">
        <f t="shared" si="4"/>
        <v>138.5</v>
      </c>
      <c r="I50" s="113"/>
    </row>
    <row r="51" spans="1:9" ht="26.1" customHeight="1" x14ac:dyDescent="0.2">
      <c r="A51" s="103" t="s">
        <v>153</v>
      </c>
      <c r="B51" s="10" t="s">
        <v>154</v>
      </c>
      <c r="C51" s="8" t="s">
        <v>21</v>
      </c>
      <c r="D51" s="8" t="s">
        <v>155</v>
      </c>
      <c r="E51" s="9" t="s">
        <v>64</v>
      </c>
      <c r="F51" s="10">
        <v>20</v>
      </c>
      <c r="G51" s="11">
        <v>53.18</v>
      </c>
      <c r="H51" s="11">
        <f t="shared" si="4"/>
        <v>1063.5999999999999</v>
      </c>
      <c r="I51" s="113"/>
    </row>
    <row r="52" spans="1:9" ht="24" customHeight="1" x14ac:dyDescent="0.2">
      <c r="A52" s="103" t="s">
        <v>156</v>
      </c>
      <c r="B52" s="10" t="s">
        <v>157</v>
      </c>
      <c r="C52" s="8" t="s">
        <v>45</v>
      </c>
      <c r="D52" s="8" t="s">
        <v>158</v>
      </c>
      <c r="E52" s="9" t="s">
        <v>64</v>
      </c>
      <c r="F52" s="10">
        <v>20</v>
      </c>
      <c r="G52" s="11">
        <v>114.89</v>
      </c>
      <c r="H52" s="11">
        <f t="shared" si="4"/>
        <v>2297.8000000000002</v>
      </c>
      <c r="I52" s="113"/>
    </row>
    <row r="53" spans="1:9" ht="26.1" customHeight="1" x14ac:dyDescent="0.2">
      <c r="A53" s="103" t="s">
        <v>159</v>
      </c>
      <c r="B53" s="10" t="s">
        <v>160</v>
      </c>
      <c r="C53" s="8" t="s">
        <v>21</v>
      </c>
      <c r="D53" s="8" t="s">
        <v>161</v>
      </c>
      <c r="E53" s="9" t="s">
        <v>92</v>
      </c>
      <c r="F53" s="10">
        <v>63</v>
      </c>
      <c r="G53" s="11">
        <v>176.62</v>
      </c>
      <c r="H53" s="11">
        <f t="shared" si="4"/>
        <v>11127.06</v>
      </c>
      <c r="I53" s="113"/>
    </row>
    <row r="54" spans="1:9" ht="39" customHeight="1" x14ac:dyDescent="0.2">
      <c r="A54" s="103" t="s">
        <v>162</v>
      </c>
      <c r="B54" s="10" t="s">
        <v>163</v>
      </c>
      <c r="C54" s="8" t="s">
        <v>21</v>
      </c>
      <c r="D54" s="8" t="s">
        <v>164</v>
      </c>
      <c r="E54" s="9" t="s">
        <v>64</v>
      </c>
      <c r="F54" s="10">
        <v>2</v>
      </c>
      <c r="G54" s="11">
        <v>166.3</v>
      </c>
      <c r="H54" s="11">
        <f t="shared" si="4"/>
        <v>332.6</v>
      </c>
      <c r="I54" s="113"/>
    </row>
    <row r="55" spans="1:9" ht="39" customHeight="1" x14ac:dyDescent="0.2">
      <c r="A55" s="103" t="s">
        <v>165</v>
      </c>
      <c r="B55" s="10" t="s">
        <v>166</v>
      </c>
      <c r="C55" s="8" t="s">
        <v>21</v>
      </c>
      <c r="D55" s="8" t="s">
        <v>167</v>
      </c>
      <c r="E55" s="9" t="s">
        <v>92</v>
      </c>
      <c r="F55" s="10">
        <v>129</v>
      </c>
      <c r="G55" s="11">
        <v>72.63</v>
      </c>
      <c r="H55" s="11">
        <f t="shared" si="4"/>
        <v>9369.2699999999986</v>
      </c>
      <c r="I55" s="113"/>
    </row>
    <row r="56" spans="1:9" ht="39" customHeight="1" x14ac:dyDescent="0.2">
      <c r="A56" s="103" t="s">
        <v>168</v>
      </c>
      <c r="B56" s="10" t="s">
        <v>169</v>
      </c>
      <c r="C56" s="8" t="s">
        <v>21</v>
      </c>
      <c r="D56" s="8" t="s">
        <v>170</v>
      </c>
      <c r="E56" s="9" t="s">
        <v>92</v>
      </c>
      <c r="F56" s="10">
        <v>530.59</v>
      </c>
      <c r="G56" s="11">
        <v>4.17</v>
      </c>
      <c r="H56" s="11">
        <f t="shared" si="4"/>
        <v>2212.5603000000001</v>
      </c>
      <c r="I56" s="113"/>
    </row>
    <row r="57" spans="1:9" ht="26.1" customHeight="1" x14ac:dyDescent="0.2">
      <c r="A57" s="103" t="s">
        <v>171</v>
      </c>
      <c r="B57" s="10" t="s">
        <v>172</v>
      </c>
      <c r="C57" s="8" t="s">
        <v>21</v>
      </c>
      <c r="D57" s="8" t="s">
        <v>173</v>
      </c>
      <c r="E57" s="9" t="s">
        <v>92</v>
      </c>
      <c r="F57" s="10">
        <v>94</v>
      </c>
      <c r="G57" s="11">
        <v>12.19</v>
      </c>
      <c r="H57" s="11">
        <f t="shared" si="4"/>
        <v>1145.8599999999999</v>
      </c>
      <c r="I57" s="113"/>
    </row>
    <row r="58" spans="1:9" ht="26.1" customHeight="1" x14ac:dyDescent="0.2">
      <c r="A58" s="103" t="s">
        <v>174</v>
      </c>
      <c r="B58" s="10" t="s">
        <v>175</v>
      </c>
      <c r="C58" s="8" t="s">
        <v>21</v>
      </c>
      <c r="D58" s="8" t="s">
        <v>176</v>
      </c>
      <c r="E58" s="9" t="s">
        <v>92</v>
      </c>
      <c r="F58" s="10">
        <v>312.44</v>
      </c>
      <c r="G58" s="11">
        <v>13.62</v>
      </c>
      <c r="H58" s="11">
        <f t="shared" si="4"/>
        <v>4255.4327999999996</v>
      </c>
      <c r="I58" s="113"/>
    </row>
    <row r="59" spans="1:9" ht="39" customHeight="1" x14ac:dyDescent="0.2">
      <c r="A59" s="103" t="s">
        <v>177</v>
      </c>
      <c r="B59" s="10" t="s">
        <v>178</v>
      </c>
      <c r="C59" s="8" t="s">
        <v>21</v>
      </c>
      <c r="D59" s="8" t="s">
        <v>179</v>
      </c>
      <c r="E59" s="9" t="s">
        <v>92</v>
      </c>
      <c r="F59" s="10">
        <v>218.15</v>
      </c>
      <c r="G59" s="11">
        <v>26.25</v>
      </c>
      <c r="H59" s="11">
        <f t="shared" si="4"/>
        <v>5726.4375</v>
      </c>
      <c r="I59" s="113"/>
    </row>
    <row r="60" spans="1:9" ht="24" customHeight="1" x14ac:dyDescent="0.2">
      <c r="A60" s="103" t="s">
        <v>180</v>
      </c>
      <c r="B60" s="10" t="s">
        <v>181</v>
      </c>
      <c r="C60" s="8" t="s">
        <v>45</v>
      </c>
      <c r="D60" s="8" t="s">
        <v>182</v>
      </c>
      <c r="E60" s="9" t="s">
        <v>92</v>
      </c>
      <c r="F60" s="10">
        <v>105</v>
      </c>
      <c r="G60" s="11">
        <v>11.35</v>
      </c>
      <c r="H60" s="11">
        <f t="shared" si="4"/>
        <v>1191.75</v>
      </c>
      <c r="I60" s="113"/>
    </row>
    <row r="61" spans="1:9" ht="26.1" customHeight="1" x14ac:dyDescent="0.2">
      <c r="A61" s="103" t="s">
        <v>183</v>
      </c>
      <c r="B61" s="10" t="s">
        <v>184</v>
      </c>
      <c r="C61" s="8" t="s">
        <v>21</v>
      </c>
      <c r="D61" s="8" t="s">
        <v>185</v>
      </c>
      <c r="E61" s="9" t="s">
        <v>92</v>
      </c>
      <c r="F61" s="10">
        <v>105</v>
      </c>
      <c r="G61" s="11">
        <v>20.74</v>
      </c>
      <c r="H61" s="11">
        <f t="shared" si="4"/>
        <v>2177.6999999999998</v>
      </c>
      <c r="I61" s="113"/>
    </row>
    <row r="62" spans="1:9" ht="39" customHeight="1" x14ac:dyDescent="0.2">
      <c r="A62" s="103" t="s">
        <v>186</v>
      </c>
      <c r="B62" s="10" t="s">
        <v>187</v>
      </c>
      <c r="C62" s="8" t="s">
        <v>21</v>
      </c>
      <c r="D62" s="8" t="s">
        <v>188</v>
      </c>
      <c r="E62" s="9" t="s">
        <v>92</v>
      </c>
      <c r="F62" s="10">
        <v>65.45</v>
      </c>
      <c r="G62" s="11">
        <v>16.38</v>
      </c>
      <c r="H62" s="11">
        <f t="shared" si="4"/>
        <v>1072.0709999999999</v>
      </c>
      <c r="I62" s="113"/>
    </row>
    <row r="63" spans="1:9" ht="51.95" customHeight="1" x14ac:dyDescent="0.2">
      <c r="A63" s="103" t="s">
        <v>189</v>
      </c>
      <c r="B63" s="10" t="s">
        <v>190</v>
      </c>
      <c r="C63" s="8" t="s">
        <v>21</v>
      </c>
      <c r="D63" s="8" t="s">
        <v>191</v>
      </c>
      <c r="E63" s="9" t="s">
        <v>92</v>
      </c>
      <c r="F63" s="10">
        <v>48.34</v>
      </c>
      <c r="G63" s="11">
        <v>25.1</v>
      </c>
      <c r="H63" s="11">
        <f t="shared" si="4"/>
        <v>1213.3340000000001</v>
      </c>
      <c r="I63" s="113"/>
    </row>
    <row r="64" spans="1:9" ht="51.95" customHeight="1" x14ac:dyDescent="0.2">
      <c r="A64" s="103" t="s">
        <v>192</v>
      </c>
      <c r="B64" s="10" t="s">
        <v>193</v>
      </c>
      <c r="C64" s="8" t="s">
        <v>21</v>
      </c>
      <c r="D64" s="8" t="s">
        <v>194</v>
      </c>
      <c r="E64" s="9" t="s">
        <v>92</v>
      </c>
      <c r="F64" s="10">
        <v>164</v>
      </c>
      <c r="G64" s="11">
        <v>75.22</v>
      </c>
      <c r="H64" s="11">
        <f t="shared" si="4"/>
        <v>12336.08</v>
      </c>
      <c r="I64" s="113"/>
    </row>
    <row r="65" spans="1:9" ht="39" customHeight="1" x14ac:dyDescent="0.2">
      <c r="A65" s="103" t="s">
        <v>195</v>
      </c>
      <c r="B65" s="10" t="s">
        <v>87</v>
      </c>
      <c r="C65" s="8" t="s">
        <v>21</v>
      </c>
      <c r="D65" s="8" t="s">
        <v>88</v>
      </c>
      <c r="E65" s="9" t="s">
        <v>82</v>
      </c>
      <c r="F65" s="10">
        <v>1.29</v>
      </c>
      <c r="G65" s="11">
        <v>741.67</v>
      </c>
      <c r="H65" s="11">
        <f t="shared" si="4"/>
        <v>956.75429999999994</v>
      </c>
      <c r="I65" s="113"/>
    </row>
    <row r="66" spans="1:9" ht="39" customHeight="1" x14ac:dyDescent="0.2">
      <c r="A66" s="103" t="s">
        <v>196</v>
      </c>
      <c r="B66" s="10" t="s">
        <v>197</v>
      </c>
      <c r="C66" s="8" t="s">
        <v>21</v>
      </c>
      <c r="D66" s="8" t="s">
        <v>198</v>
      </c>
      <c r="E66" s="9" t="s">
        <v>199</v>
      </c>
      <c r="F66" s="10">
        <v>53</v>
      </c>
      <c r="G66" s="11">
        <v>15.17</v>
      </c>
      <c r="H66" s="11">
        <f t="shared" si="4"/>
        <v>804.01</v>
      </c>
      <c r="I66" s="113"/>
    </row>
    <row r="67" spans="1:9" ht="39" customHeight="1" x14ac:dyDescent="0.2">
      <c r="A67" s="103" t="s">
        <v>200</v>
      </c>
      <c r="B67" s="10" t="s">
        <v>201</v>
      </c>
      <c r="C67" s="8" t="s">
        <v>21</v>
      </c>
      <c r="D67" s="8" t="s">
        <v>202</v>
      </c>
      <c r="E67" s="9" t="s">
        <v>92</v>
      </c>
      <c r="F67" s="10">
        <v>95</v>
      </c>
      <c r="G67" s="11">
        <v>67.12</v>
      </c>
      <c r="H67" s="11">
        <f t="shared" si="4"/>
        <v>6376.4000000000005</v>
      </c>
      <c r="I67" s="113"/>
    </row>
    <row r="68" spans="1:9" ht="39" customHeight="1" x14ac:dyDescent="0.2">
      <c r="A68" s="103" t="s">
        <v>203</v>
      </c>
      <c r="B68" s="10" t="s">
        <v>204</v>
      </c>
      <c r="C68" s="8" t="s">
        <v>21</v>
      </c>
      <c r="D68" s="8" t="s">
        <v>205</v>
      </c>
      <c r="E68" s="9" t="s">
        <v>92</v>
      </c>
      <c r="F68" s="10">
        <v>129</v>
      </c>
      <c r="G68" s="11">
        <v>72.959999999999994</v>
      </c>
      <c r="H68" s="11">
        <f t="shared" si="4"/>
        <v>9411.8399999999983</v>
      </c>
      <c r="I68" s="113"/>
    </row>
    <row r="69" spans="1:9" ht="26.1" customHeight="1" x14ac:dyDescent="0.2">
      <c r="A69" s="103" t="s">
        <v>206</v>
      </c>
      <c r="B69" s="10" t="s">
        <v>207</v>
      </c>
      <c r="C69" s="8" t="s">
        <v>21</v>
      </c>
      <c r="D69" s="8" t="s">
        <v>208</v>
      </c>
      <c r="E69" s="9" t="s">
        <v>64</v>
      </c>
      <c r="F69" s="10">
        <v>74</v>
      </c>
      <c r="G69" s="11">
        <v>26.75</v>
      </c>
      <c r="H69" s="11">
        <f t="shared" si="4"/>
        <v>1979.5</v>
      </c>
      <c r="I69" s="113"/>
    </row>
    <row r="70" spans="1:9" ht="26.1" customHeight="1" x14ac:dyDescent="0.2">
      <c r="A70" s="103" t="s">
        <v>209</v>
      </c>
      <c r="B70" s="10" t="s">
        <v>210</v>
      </c>
      <c r="C70" s="8" t="s">
        <v>21</v>
      </c>
      <c r="D70" s="8" t="s">
        <v>211</v>
      </c>
      <c r="E70" s="9" t="s">
        <v>64</v>
      </c>
      <c r="F70" s="10">
        <v>10</v>
      </c>
      <c r="G70" s="11">
        <v>124.62</v>
      </c>
      <c r="H70" s="11">
        <f t="shared" si="4"/>
        <v>1246.2</v>
      </c>
      <c r="I70" s="113"/>
    </row>
    <row r="71" spans="1:9" ht="39" customHeight="1" x14ac:dyDescent="0.2">
      <c r="A71" s="103" t="s">
        <v>212</v>
      </c>
      <c r="B71" s="10" t="s">
        <v>213</v>
      </c>
      <c r="C71" s="8" t="s">
        <v>21</v>
      </c>
      <c r="D71" s="8" t="s">
        <v>214</v>
      </c>
      <c r="E71" s="9" t="s">
        <v>92</v>
      </c>
      <c r="F71" s="10">
        <v>38</v>
      </c>
      <c r="G71" s="11">
        <v>84.78</v>
      </c>
      <c r="H71" s="11">
        <f t="shared" si="4"/>
        <v>3221.64</v>
      </c>
      <c r="I71" s="113"/>
    </row>
    <row r="72" spans="1:9" ht="39" customHeight="1" x14ac:dyDescent="0.2">
      <c r="A72" s="103" t="s">
        <v>215</v>
      </c>
      <c r="B72" s="10" t="s">
        <v>197</v>
      </c>
      <c r="C72" s="8" t="s">
        <v>21</v>
      </c>
      <c r="D72" s="8" t="s">
        <v>198</v>
      </c>
      <c r="E72" s="9" t="s">
        <v>199</v>
      </c>
      <c r="F72" s="10">
        <v>239</v>
      </c>
      <c r="G72" s="11">
        <v>15.17</v>
      </c>
      <c r="H72" s="11">
        <f t="shared" si="4"/>
        <v>3625.63</v>
      </c>
      <c r="I72" s="113"/>
    </row>
    <row r="73" spans="1:9" ht="39" customHeight="1" x14ac:dyDescent="0.2">
      <c r="A73" s="103" t="s">
        <v>216</v>
      </c>
      <c r="B73" s="10" t="s">
        <v>217</v>
      </c>
      <c r="C73" s="8" t="s">
        <v>21</v>
      </c>
      <c r="D73" s="8" t="s">
        <v>218</v>
      </c>
      <c r="E73" s="9" t="s">
        <v>82</v>
      </c>
      <c r="F73" s="10">
        <v>16</v>
      </c>
      <c r="G73" s="11">
        <v>870.8</v>
      </c>
      <c r="H73" s="11">
        <f t="shared" si="4"/>
        <v>13932.8</v>
      </c>
      <c r="I73" s="113"/>
    </row>
    <row r="74" spans="1:9" ht="24" customHeight="1" x14ac:dyDescent="0.2">
      <c r="A74" s="103" t="s">
        <v>219</v>
      </c>
      <c r="B74" s="10" t="s">
        <v>220</v>
      </c>
      <c r="C74" s="8" t="s">
        <v>53</v>
      </c>
      <c r="D74" s="8" t="s">
        <v>221</v>
      </c>
      <c r="E74" s="9" t="s">
        <v>55</v>
      </c>
      <c r="F74" s="10">
        <v>37.4</v>
      </c>
      <c r="G74" s="11">
        <v>1258.93</v>
      </c>
      <c r="H74" s="11">
        <f t="shared" si="4"/>
        <v>47083.982000000004</v>
      </c>
      <c r="I74" s="113"/>
    </row>
    <row r="75" spans="1:9" ht="24" customHeight="1" x14ac:dyDescent="0.2">
      <c r="A75" s="101" t="s">
        <v>222</v>
      </c>
      <c r="B75" s="5"/>
      <c r="C75" s="5"/>
      <c r="D75" s="109" t="s">
        <v>223</v>
      </c>
      <c r="E75" s="5"/>
      <c r="F75" s="6"/>
      <c r="G75" s="5"/>
      <c r="H75" s="7"/>
      <c r="I75" s="111">
        <f>SUM(H76:H121)*0.5</f>
        <v>312059.0062</v>
      </c>
    </row>
    <row r="76" spans="1:9" ht="24" customHeight="1" x14ac:dyDescent="0.2">
      <c r="A76" s="102"/>
      <c r="B76" s="24"/>
      <c r="C76" s="24"/>
      <c r="D76" s="25"/>
      <c r="E76" s="24"/>
      <c r="F76" s="26"/>
      <c r="G76" s="24"/>
      <c r="H76" s="28">
        <f>SUM(H77:H89)</f>
        <v>155871.22</v>
      </c>
      <c r="I76" s="116"/>
    </row>
    <row r="77" spans="1:9" ht="39" customHeight="1" x14ac:dyDescent="0.2">
      <c r="A77" s="103" t="s">
        <v>224</v>
      </c>
      <c r="B77" s="10" t="s">
        <v>225</v>
      </c>
      <c r="C77" s="8" t="s">
        <v>21</v>
      </c>
      <c r="D77" s="8" t="s">
        <v>226</v>
      </c>
      <c r="E77" s="9" t="s">
        <v>64</v>
      </c>
      <c r="F77" s="10">
        <v>110</v>
      </c>
      <c r="G77" s="11">
        <v>54.77</v>
      </c>
      <c r="H77" s="11">
        <f>F77*G77</f>
        <v>6024.7000000000007</v>
      </c>
      <c r="I77" s="113"/>
    </row>
    <row r="78" spans="1:9" ht="65.099999999999994" customHeight="1" x14ac:dyDescent="0.2">
      <c r="A78" s="103" t="s">
        <v>227</v>
      </c>
      <c r="B78" s="10" t="s">
        <v>228</v>
      </c>
      <c r="C78" s="8" t="s">
        <v>21</v>
      </c>
      <c r="D78" s="8" t="s">
        <v>229</v>
      </c>
      <c r="E78" s="9" t="s">
        <v>23</v>
      </c>
      <c r="F78" s="10">
        <v>16</v>
      </c>
      <c r="G78" s="11">
        <v>21.55</v>
      </c>
      <c r="H78" s="11">
        <f t="shared" ref="H78:H89" si="5">F78*G78</f>
        <v>344.8</v>
      </c>
      <c r="I78" s="113"/>
    </row>
    <row r="79" spans="1:9" ht="26.1" customHeight="1" x14ac:dyDescent="0.2">
      <c r="A79" s="103" t="s">
        <v>230</v>
      </c>
      <c r="B79" s="10" t="s">
        <v>112</v>
      </c>
      <c r="C79" s="8" t="s">
        <v>45</v>
      </c>
      <c r="D79" s="8" t="s">
        <v>113</v>
      </c>
      <c r="E79" s="9" t="s">
        <v>82</v>
      </c>
      <c r="F79" s="10">
        <v>99</v>
      </c>
      <c r="G79" s="11">
        <v>62.22</v>
      </c>
      <c r="H79" s="11">
        <f t="shared" si="5"/>
        <v>6159.78</v>
      </c>
      <c r="I79" s="113"/>
    </row>
    <row r="80" spans="1:9" ht="26.1" customHeight="1" x14ac:dyDescent="0.2">
      <c r="A80" s="103" t="s">
        <v>231</v>
      </c>
      <c r="B80" s="10" t="s">
        <v>232</v>
      </c>
      <c r="C80" s="8" t="s">
        <v>45</v>
      </c>
      <c r="D80" s="8" t="s">
        <v>233</v>
      </c>
      <c r="E80" s="9" t="s">
        <v>82</v>
      </c>
      <c r="F80" s="10">
        <v>25</v>
      </c>
      <c r="G80" s="11">
        <v>3143.99</v>
      </c>
      <c r="H80" s="11">
        <f t="shared" si="5"/>
        <v>78599.75</v>
      </c>
      <c r="I80" s="113"/>
    </row>
    <row r="81" spans="1:9" ht="39" customHeight="1" x14ac:dyDescent="0.2">
      <c r="A81" s="103" t="s">
        <v>234</v>
      </c>
      <c r="B81" s="10" t="s">
        <v>235</v>
      </c>
      <c r="C81" s="8" t="s">
        <v>21</v>
      </c>
      <c r="D81" s="8" t="s">
        <v>236</v>
      </c>
      <c r="E81" s="9" t="s">
        <v>92</v>
      </c>
      <c r="F81" s="10">
        <v>263</v>
      </c>
      <c r="G81" s="11">
        <v>135.72999999999999</v>
      </c>
      <c r="H81" s="11">
        <f t="shared" si="5"/>
        <v>35696.99</v>
      </c>
      <c r="I81" s="113"/>
    </row>
    <row r="82" spans="1:9" ht="39" customHeight="1" x14ac:dyDescent="0.2">
      <c r="A82" s="103" t="s">
        <v>237</v>
      </c>
      <c r="B82" s="10" t="s">
        <v>238</v>
      </c>
      <c r="C82" s="8" t="s">
        <v>21</v>
      </c>
      <c r="D82" s="8" t="s">
        <v>239</v>
      </c>
      <c r="E82" s="9" t="s">
        <v>92</v>
      </c>
      <c r="F82" s="10">
        <v>263</v>
      </c>
      <c r="G82" s="11">
        <v>21.64</v>
      </c>
      <c r="H82" s="11">
        <f t="shared" si="5"/>
        <v>5691.32</v>
      </c>
      <c r="I82" s="113"/>
    </row>
    <row r="83" spans="1:9" ht="39" customHeight="1" x14ac:dyDescent="0.2">
      <c r="A83" s="103" t="s">
        <v>240</v>
      </c>
      <c r="B83" s="10" t="s">
        <v>163</v>
      </c>
      <c r="C83" s="8" t="s">
        <v>21</v>
      </c>
      <c r="D83" s="8" t="s">
        <v>164</v>
      </c>
      <c r="E83" s="9" t="s">
        <v>64</v>
      </c>
      <c r="F83" s="10">
        <v>80</v>
      </c>
      <c r="G83" s="11">
        <v>166.3</v>
      </c>
      <c r="H83" s="11">
        <f t="shared" si="5"/>
        <v>13304</v>
      </c>
      <c r="I83" s="113"/>
    </row>
    <row r="84" spans="1:9" ht="39" customHeight="1" x14ac:dyDescent="0.2">
      <c r="A84" s="103" t="s">
        <v>241</v>
      </c>
      <c r="B84" s="10" t="s">
        <v>242</v>
      </c>
      <c r="C84" s="8" t="s">
        <v>21</v>
      </c>
      <c r="D84" s="8" t="s">
        <v>243</v>
      </c>
      <c r="E84" s="9" t="s">
        <v>92</v>
      </c>
      <c r="F84" s="10">
        <v>9</v>
      </c>
      <c r="G84" s="11">
        <v>111.46</v>
      </c>
      <c r="H84" s="11">
        <f t="shared" si="5"/>
        <v>1003.14</v>
      </c>
      <c r="I84" s="113"/>
    </row>
    <row r="85" spans="1:9" ht="51.95" customHeight="1" x14ac:dyDescent="0.2">
      <c r="A85" s="103" t="s">
        <v>244</v>
      </c>
      <c r="B85" s="10" t="s">
        <v>245</v>
      </c>
      <c r="C85" s="8" t="s">
        <v>21</v>
      </c>
      <c r="D85" s="8" t="s">
        <v>246</v>
      </c>
      <c r="E85" s="9" t="s">
        <v>92</v>
      </c>
      <c r="F85" s="10">
        <v>19</v>
      </c>
      <c r="G85" s="11">
        <v>52.08</v>
      </c>
      <c r="H85" s="11">
        <f t="shared" si="5"/>
        <v>989.52</v>
      </c>
      <c r="I85" s="113"/>
    </row>
    <row r="86" spans="1:9" ht="24" customHeight="1" x14ac:dyDescent="0.2">
      <c r="A86" s="103" t="s">
        <v>247</v>
      </c>
      <c r="B86" s="10" t="s">
        <v>248</v>
      </c>
      <c r="C86" s="8" t="s">
        <v>45</v>
      </c>
      <c r="D86" s="8" t="s">
        <v>249</v>
      </c>
      <c r="E86" s="9" t="s">
        <v>92</v>
      </c>
      <c r="F86" s="10">
        <v>19</v>
      </c>
      <c r="G86" s="11">
        <v>289.01</v>
      </c>
      <c r="H86" s="11">
        <f t="shared" si="5"/>
        <v>5491.19</v>
      </c>
      <c r="I86" s="113"/>
    </row>
    <row r="87" spans="1:9" ht="24" customHeight="1" x14ac:dyDescent="0.2">
      <c r="A87" s="103" t="s">
        <v>250</v>
      </c>
      <c r="B87" s="10" t="s">
        <v>251</v>
      </c>
      <c r="C87" s="8" t="s">
        <v>45</v>
      </c>
      <c r="D87" s="8" t="s">
        <v>252</v>
      </c>
      <c r="E87" s="9" t="s">
        <v>92</v>
      </c>
      <c r="F87" s="10">
        <v>19</v>
      </c>
      <c r="G87" s="11">
        <v>33.53</v>
      </c>
      <c r="H87" s="11">
        <f t="shared" si="5"/>
        <v>637.07000000000005</v>
      </c>
      <c r="I87" s="113"/>
    </row>
    <row r="88" spans="1:9" ht="26.1" customHeight="1" x14ac:dyDescent="0.2">
      <c r="A88" s="103" t="s">
        <v>253</v>
      </c>
      <c r="B88" s="10" t="s">
        <v>254</v>
      </c>
      <c r="C88" s="8" t="s">
        <v>21</v>
      </c>
      <c r="D88" s="8" t="s">
        <v>255</v>
      </c>
      <c r="E88" s="9" t="s">
        <v>23</v>
      </c>
      <c r="F88" s="10">
        <v>44</v>
      </c>
      <c r="G88" s="11">
        <v>29.73</v>
      </c>
      <c r="H88" s="11">
        <f t="shared" si="5"/>
        <v>1308.1200000000001</v>
      </c>
      <c r="I88" s="113"/>
    </row>
    <row r="89" spans="1:9" ht="24" customHeight="1" x14ac:dyDescent="0.2">
      <c r="A89" s="103" t="s">
        <v>256</v>
      </c>
      <c r="B89" s="10" t="s">
        <v>257</v>
      </c>
      <c r="C89" s="8" t="s">
        <v>45</v>
      </c>
      <c r="D89" s="8" t="s">
        <v>258</v>
      </c>
      <c r="E89" s="9" t="s">
        <v>23</v>
      </c>
      <c r="F89" s="10">
        <v>44</v>
      </c>
      <c r="G89" s="11">
        <v>14.11</v>
      </c>
      <c r="H89" s="11">
        <f t="shared" si="5"/>
        <v>620.83999999999992</v>
      </c>
      <c r="I89" s="113"/>
    </row>
    <row r="90" spans="1:9" ht="24" customHeight="1" x14ac:dyDescent="0.2">
      <c r="A90" s="101" t="s">
        <v>259</v>
      </c>
      <c r="B90" s="5"/>
      <c r="C90" s="5"/>
      <c r="D90" s="108" t="s">
        <v>260</v>
      </c>
      <c r="E90" s="5"/>
      <c r="F90" s="6"/>
      <c r="G90" s="5"/>
      <c r="H90" s="7">
        <f>SUM(H91:H109)</f>
        <v>17253.47</v>
      </c>
      <c r="I90" s="114"/>
    </row>
    <row r="91" spans="1:9" ht="26.1" customHeight="1" x14ac:dyDescent="0.2">
      <c r="A91" s="103" t="s">
        <v>261</v>
      </c>
      <c r="B91" s="10" t="s">
        <v>262</v>
      </c>
      <c r="C91" s="8" t="s">
        <v>21</v>
      </c>
      <c r="D91" s="8" t="s">
        <v>263</v>
      </c>
      <c r="E91" s="9" t="s">
        <v>64</v>
      </c>
      <c r="F91" s="10">
        <v>60</v>
      </c>
      <c r="G91" s="11">
        <v>4.82</v>
      </c>
      <c r="H91" s="11">
        <f>F91*G91</f>
        <v>289.20000000000005</v>
      </c>
      <c r="I91" s="113"/>
    </row>
    <row r="92" spans="1:9" ht="51.95" customHeight="1" x14ac:dyDescent="0.2">
      <c r="A92" s="103" t="s">
        <v>264</v>
      </c>
      <c r="B92" s="10" t="s">
        <v>265</v>
      </c>
      <c r="C92" s="8" t="s">
        <v>21</v>
      </c>
      <c r="D92" s="8" t="s">
        <v>266</v>
      </c>
      <c r="E92" s="9" t="s">
        <v>64</v>
      </c>
      <c r="F92" s="10">
        <v>78</v>
      </c>
      <c r="G92" s="11">
        <v>15.12</v>
      </c>
      <c r="H92" s="11">
        <f t="shared" ref="H92:H109" si="6">F92*G92</f>
        <v>1179.3599999999999</v>
      </c>
      <c r="I92" s="113"/>
    </row>
    <row r="93" spans="1:9" ht="26.1" customHeight="1" x14ac:dyDescent="0.2">
      <c r="A93" s="103" t="s">
        <v>267</v>
      </c>
      <c r="B93" s="10" t="s">
        <v>268</v>
      </c>
      <c r="C93" s="8" t="s">
        <v>21</v>
      </c>
      <c r="D93" s="8" t="s">
        <v>269</v>
      </c>
      <c r="E93" s="9" t="s">
        <v>64</v>
      </c>
      <c r="F93" s="10">
        <v>6</v>
      </c>
      <c r="G93" s="11">
        <v>14.43</v>
      </c>
      <c r="H93" s="11">
        <f t="shared" si="6"/>
        <v>86.58</v>
      </c>
      <c r="I93" s="113"/>
    </row>
    <row r="94" spans="1:9" ht="26.1" customHeight="1" x14ac:dyDescent="0.2">
      <c r="A94" s="103" t="s">
        <v>270</v>
      </c>
      <c r="B94" s="10" t="s">
        <v>271</v>
      </c>
      <c r="C94" s="8" t="s">
        <v>21</v>
      </c>
      <c r="D94" s="8" t="s">
        <v>272</v>
      </c>
      <c r="E94" s="9" t="s">
        <v>64</v>
      </c>
      <c r="F94" s="10">
        <v>12</v>
      </c>
      <c r="G94" s="11">
        <v>16.010000000000002</v>
      </c>
      <c r="H94" s="11">
        <f t="shared" si="6"/>
        <v>192.12</v>
      </c>
      <c r="I94" s="113"/>
    </row>
    <row r="95" spans="1:9" ht="39" customHeight="1" x14ac:dyDescent="0.2">
      <c r="A95" s="103" t="s">
        <v>273</v>
      </c>
      <c r="B95" s="10" t="s">
        <v>274</v>
      </c>
      <c r="C95" s="8" t="s">
        <v>21</v>
      </c>
      <c r="D95" s="8" t="s">
        <v>275</v>
      </c>
      <c r="E95" s="9" t="s">
        <v>42</v>
      </c>
      <c r="F95" s="10">
        <v>6</v>
      </c>
      <c r="G95" s="11">
        <v>11.71</v>
      </c>
      <c r="H95" s="11">
        <f t="shared" si="6"/>
        <v>70.260000000000005</v>
      </c>
      <c r="I95" s="113"/>
    </row>
    <row r="96" spans="1:9" ht="26.1" customHeight="1" x14ac:dyDescent="0.2">
      <c r="A96" s="103" t="s">
        <v>276</v>
      </c>
      <c r="B96" s="10" t="s">
        <v>277</v>
      </c>
      <c r="C96" s="8" t="s">
        <v>21</v>
      </c>
      <c r="D96" s="8" t="s">
        <v>278</v>
      </c>
      <c r="E96" s="9" t="s">
        <v>42</v>
      </c>
      <c r="F96" s="10">
        <v>5</v>
      </c>
      <c r="G96" s="11">
        <v>16.920000000000002</v>
      </c>
      <c r="H96" s="11">
        <f t="shared" si="6"/>
        <v>84.600000000000009</v>
      </c>
      <c r="I96" s="113"/>
    </row>
    <row r="97" spans="1:9" ht="39" customHeight="1" x14ac:dyDescent="0.2">
      <c r="A97" s="103" t="s">
        <v>279</v>
      </c>
      <c r="B97" s="10" t="s">
        <v>280</v>
      </c>
      <c r="C97" s="8" t="s">
        <v>21</v>
      </c>
      <c r="D97" s="8" t="s">
        <v>281</v>
      </c>
      <c r="E97" s="9" t="s">
        <v>42</v>
      </c>
      <c r="F97" s="10">
        <v>11</v>
      </c>
      <c r="G97" s="11">
        <v>8.57</v>
      </c>
      <c r="H97" s="11">
        <f t="shared" si="6"/>
        <v>94.27000000000001</v>
      </c>
      <c r="I97" s="113"/>
    </row>
    <row r="98" spans="1:9" ht="26.1" customHeight="1" x14ac:dyDescent="0.2">
      <c r="A98" s="103" t="s">
        <v>282</v>
      </c>
      <c r="B98" s="10" t="s">
        <v>283</v>
      </c>
      <c r="C98" s="8" t="s">
        <v>21</v>
      </c>
      <c r="D98" s="8" t="s">
        <v>284</v>
      </c>
      <c r="E98" s="9" t="s">
        <v>42</v>
      </c>
      <c r="F98" s="10">
        <v>1</v>
      </c>
      <c r="G98" s="11">
        <v>10.96</v>
      </c>
      <c r="H98" s="11">
        <f t="shared" si="6"/>
        <v>10.96</v>
      </c>
      <c r="I98" s="113"/>
    </row>
    <row r="99" spans="1:9" ht="51.95" customHeight="1" x14ac:dyDescent="0.2">
      <c r="A99" s="103" t="s">
        <v>285</v>
      </c>
      <c r="B99" s="10" t="s">
        <v>286</v>
      </c>
      <c r="C99" s="8" t="s">
        <v>21</v>
      </c>
      <c r="D99" s="8" t="s">
        <v>287</v>
      </c>
      <c r="E99" s="9" t="s">
        <v>42</v>
      </c>
      <c r="F99" s="10">
        <v>4</v>
      </c>
      <c r="G99" s="11">
        <v>15.49</v>
      </c>
      <c r="H99" s="11">
        <f t="shared" si="6"/>
        <v>61.96</v>
      </c>
      <c r="I99" s="113"/>
    </row>
    <row r="100" spans="1:9" ht="39" customHeight="1" x14ac:dyDescent="0.2">
      <c r="A100" s="103" t="s">
        <v>288</v>
      </c>
      <c r="B100" s="10" t="s">
        <v>289</v>
      </c>
      <c r="C100" s="8" t="s">
        <v>21</v>
      </c>
      <c r="D100" s="8" t="s">
        <v>290</v>
      </c>
      <c r="E100" s="9" t="s">
        <v>42</v>
      </c>
      <c r="F100" s="10">
        <v>1</v>
      </c>
      <c r="G100" s="11">
        <v>10.039999999999999</v>
      </c>
      <c r="H100" s="11">
        <f t="shared" si="6"/>
        <v>10.039999999999999</v>
      </c>
      <c r="I100" s="113"/>
    </row>
    <row r="101" spans="1:9" ht="26.1" customHeight="1" x14ac:dyDescent="0.2">
      <c r="A101" s="103" t="s">
        <v>291</v>
      </c>
      <c r="B101" s="10" t="s">
        <v>292</v>
      </c>
      <c r="C101" s="8" t="s">
        <v>21</v>
      </c>
      <c r="D101" s="8" t="s">
        <v>293</v>
      </c>
      <c r="E101" s="9" t="s">
        <v>42</v>
      </c>
      <c r="F101" s="10">
        <v>1</v>
      </c>
      <c r="G101" s="11">
        <v>18.809999999999999</v>
      </c>
      <c r="H101" s="11">
        <f t="shared" si="6"/>
        <v>18.809999999999999</v>
      </c>
      <c r="I101" s="113"/>
    </row>
    <row r="102" spans="1:9" ht="51.95" customHeight="1" x14ac:dyDescent="0.2">
      <c r="A102" s="103" t="s">
        <v>294</v>
      </c>
      <c r="B102" s="10" t="s">
        <v>295</v>
      </c>
      <c r="C102" s="8" t="s">
        <v>21</v>
      </c>
      <c r="D102" s="8" t="s">
        <v>296</v>
      </c>
      <c r="E102" s="9" t="s">
        <v>42</v>
      </c>
      <c r="F102" s="10">
        <v>1</v>
      </c>
      <c r="G102" s="11">
        <v>16.29</v>
      </c>
      <c r="H102" s="11">
        <f t="shared" si="6"/>
        <v>16.29</v>
      </c>
      <c r="I102" s="113"/>
    </row>
    <row r="103" spans="1:9" ht="39" customHeight="1" x14ac:dyDescent="0.2">
      <c r="A103" s="103" t="s">
        <v>297</v>
      </c>
      <c r="B103" s="10" t="s">
        <v>298</v>
      </c>
      <c r="C103" s="8" t="s">
        <v>21</v>
      </c>
      <c r="D103" s="8" t="s">
        <v>299</v>
      </c>
      <c r="E103" s="9" t="s">
        <v>42</v>
      </c>
      <c r="F103" s="10">
        <v>1</v>
      </c>
      <c r="G103" s="11">
        <v>25.11</v>
      </c>
      <c r="H103" s="11">
        <f t="shared" si="6"/>
        <v>25.11</v>
      </c>
      <c r="I103" s="113"/>
    </row>
    <row r="104" spans="1:9" ht="51.95" customHeight="1" x14ac:dyDescent="0.2">
      <c r="A104" s="103" t="s">
        <v>300</v>
      </c>
      <c r="B104" s="10" t="s">
        <v>301</v>
      </c>
      <c r="C104" s="8" t="s">
        <v>21</v>
      </c>
      <c r="D104" s="8" t="s">
        <v>302</v>
      </c>
      <c r="E104" s="9" t="s">
        <v>42</v>
      </c>
      <c r="F104" s="10">
        <v>1</v>
      </c>
      <c r="G104" s="11">
        <v>172.48</v>
      </c>
      <c r="H104" s="11">
        <f t="shared" si="6"/>
        <v>172.48</v>
      </c>
      <c r="I104" s="113"/>
    </row>
    <row r="105" spans="1:9" ht="26.1" customHeight="1" x14ac:dyDescent="0.2">
      <c r="A105" s="103" t="s">
        <v>303</v>
      </c>
      <c r="B105" s="10" t="s">
        <v>304</v>
      </c>
      <c r="C105" s="8" t="s">
        <v>21</v>
      </c>
      <c r="D105" s="8" t="s">
        <v>305</v>
      </c>
      <c r="E105" s="9" t="s">
        <v>42</v>
      </c>
      <c r="F105" s="10">
        <v>1</v>
      </c>
      <c r="G105" s="11">
        <v>7.19</v>
      </c>
      <c r="H105" s="11">
        <f t="shared" si="6"/>
        <v>7.19</v>
      </c>
      <c r="I105" s="113"/>
    </row>
    <row r="106" spans="1:9" ht="26.1" customHeight="1" x14ac:dyDescent="0.2">
      <c r="A106" s="103" t="s">
        <v>306</v>
      </c>
      <c r="B106" s="10" t="s">
        <v>307</v>
      </c>
      <c r="C106" s="8" t="s">
        <v>21</v>
      </c>
      <c r="D106" s="8" t="s">
        <v>308</v>
      </c>
      <c r="E106" s="9" t="s">
        <v>42</v>
      </c>
      <c r="F106" s="10">
        <v>3</v>
      </c>
      <c r="G106" s="11">
        <v>53.99</v>
      </c>
      <c r="H106" s="11">
        <f t="shared" si="6"/>
        <v>161.97</v>
      </c>
      <c r="I106" s="113"/>
    </row>
    <row r="107" spans="1:9" ht="39" customHeight="1" x14ac:dyDescent="0.2">
      <c r="A107" s="103" t="s">
        <v>309</v>
      </c>
      <c r="B107" s="10" t="s">
        <v>310</v>
      </c>
      <c r="C107" s="8" t="s">
        <v>21</v>
      </c>
      <c r="D107" s="8" t="s">
        <v>311</v>
      </c>
      <c r="E107" s="9" t="s">
        <v>42</v>
      </c>
      <c r="F107" s="10">
        <v>3</v>
      </c>
      <c r="G107" s="11">
        <v>34.39</v>
      </c>
      <c r="H107" s="11">
        <f t="shared" si="6"/>
        <v>103.17</v>
      </c>
      <c r="I107" s="113"/>
    </row>
    <row r="108" spans="1:9" ht="51.95" customHeight="1" x14ac:dyDescent="0.2">
      <c r="A108" s="104" t="s">
        <v>312</v>
      </c>
      <c r="B108" s="14" t="s">
        <v>313</v>
      </c>
      <c r="C108" s="12" t="s">
        <v>21</v>
      </c>
      <c r="D108" s="12" t="s">
        <v>314</v>
      </c>
      <c r="E108" s="13" t="s">
        <v>42</v>
      </c>
      <c r="F108" s="14">
        <v>2</v>
      </c>
      <c r="G108" s="15">
        <v>3499.55</v>
      </c>
      <c r="H108" s="11">
        <f t="shared" si="6"/>
        <v>6999.1</v>
      </c>
      <c r="I108" s="115"/>
    </row>
    <row r="109" spans="1:9" ht="26.1" customHeight="1" x14ac:dyDescent="0.2">
      <c r="A109" s="104" t="s">
        <v>315</v>
      </c>
      <c r="B109" s="14" t="s">
        <v>316</v>
      </c>
      <c r="C109" s="12" t="s">
        <v>45</v>
      </c>
      <c r="D109" s="12" t="s">
        <v>317</v>
      </c>
      <c r="E109" s="13" t="s">
        <v>42</v>
      </c>
      <c r="F109" s="14">
        <v>2</v>
      </c>
      <c r="G109" s="15">
        <v>3835</v>
      </c>
      <c r="H109" s="11">
        <f t="shared" si="6"/>
        <v>7670</v>
      </c>
      <c r="I109" s="115"/>
    </row>
    <row r="110" spans="1:9" ht="24" customHeight="1" x14ac:dyDescent="0.2">
      <c r="A110" s="101" t="s">
        <v>318</v>
      </c>
      <c r="B110" s="5"/>
      <c r="C110" s="5"/>
      <c r="D110" s="108" t="s">
        <v>319</v>
      </c>
      <c r="E110" s="5"/>
      <c r="F110" s="6"/>
      <c r="G110" s="5"/>
      <c r="H110" s="7">
        <f>SUM(H111:H121)</f>
        <v>138934.3162</v>
      </c>
      <c r="I110" s="114"/>
    </row>
    <row r="111" spans="1:9" ht="26.1" customHeight="1" x14ac:dyDescent="0.2">
      <c r="A111" s="103" t="s">
        <v>320</v>
      </c>
      <c r="B111" s="10" t="s">
        <v>84</v>
      </c>
      <c r="C111" s="8" t="s">
        <v>21</v>
      </c>
      <c r="D111" s="8" t="s">
        <v>85</v>
      </c>
      <c r="E111" s="9" t="s">
        <v>82</v>
      </c>
      <c r="F111" s="10">
        <v>9</v>
      </c>
      <c r="G111" s="11">
        <v>85.13</v>
      </c>
      <c r="H111" s="11">
        <f>F111*G111</f>
        <v>766.17</v>
      </c>
      <c r="I111" s="113"/>
    </row>
    <row r="112" spans="1:9" ht="51.95" customHeight="1" x14ac:dyDescent="0.2">
      <c r="A112" s="103" t="s">
        <v>320</v>
      </c>
      <c r="B112" s="10" t="s">
        <v>321</v>
      </c>
      <c r="C112" s="8" t="s">
        <v>21</v>
      </c>
      <c r="D112" s="8" t="s">
        <v>322</v>
      </c>
      <c r="E112" s="9" t="s">
        <v>64</v>
      </c>
      <c r="F112" s="10">
        <v>12</v>
      </c>
      <c r="G112" s="11">
        <v>38.11</v>
      </c>
      <c r="H112" s="11">
        <f t="shared" ref="H112:H121" si="7">F112*G112</f>
        <v>457.32</v>
      </c>
      <c r="I112" s="113"/>
    </row>
    <row r="113" spans="1:9" ht="26.1" customHeight="1" x14ac:dyDescent="0.2">
      <c r="A113" s="103" t="s">
        <v>323</v>
      </c>
      <c r="B113" s="10" t="s">
        <v>232</v>
      </c>
      <c r="C113" s="8" t="s">
        <v>45</v>
      </c>
      <c r="D113" s="8" t="s">
        <v>233</v>
      </c>
      <c r="E113" s="9" t="s">
        <v>82</v>
      </c>
      <c r="F113" s="10">
        <v>7.38</v>
      </c>
      <c r="G113" s="11">
        <v>3143.99</v>
      </c>
      <c r="H113" s="11">
        <f t="shared" si="7"/>
        <v>23202.646199999999</v>
      </c>
      <c r="I113" s="113"/>
    </row>
    <row r="114" spans="1:9" ht="39" customHeight="1" x14ac:dyDescent="0.2">
      <c r="A114" s="103" t="s">
        <v>324</v>
      </c>
      <c r="B114" s="10" t="s">
        <v>325</v>
      </c>
      <c r="C114" s="8" t="s">
        <v>21</v>
      </c>
      <c r="D114" s="8" t="s">
        <v>326</v>
      </c>
      <c r="E114" s="9" t="s">
        <v>92</v>
      </c>
      <c r="F114" s="10">
        <v>125</v>
      </c>
      <c r="G114" s="11">
        <v>176.17</v>
      </c>
      <c r="H114" s="11">
        <f t="shared" si="7"/>
        <v>22021.25</v>
      </c>
      <c r="I114" s="113"/>
    </row>
    <row r="115" spans="1:9" ht="51.95" customHeight="1" x14ac:dyDescent="0.2">
      <c r="A115" s="103" t="s">
        <v>327</v>
      </c>
      <c r="B115" s="10" t="s">
        <v>328</v>
      </c>
      <c r="C115" s="8" t="s">
        <v>21</v>
      </c>
      <c r="D115" s="8" t="s">
        <v>329</v>
      </c>
      <c r="E115" s="9" t="s">
        <v>92</v>
      </c>
      <c r="F115" s="10">
        <v>150</v>
      </c>
      <c r="G115" s="11">
        <v>9.1199999999999992</v>
      </c>
      <c r="H115" s="11">
        <f t="shared" si="7"/>
        <v>1367.9999999999998</v>
      </c>
      <c r="I115" s="113"/>
    </row>
    <row r="116" spans="1:9" ht="51.95" customHeight="1" x14ac:dyDescent="0.2">
      <c r="A116" s="103" t="s">
        <v>330</v>
      </c>
      <c r="B116" s="10" t="s">
        <v>331</v>
      </c>
      <c r="C116" s="8" t="s">
        <v>21</v>
      </c>
      <c r="D116" s="8" t="s">
        <v>332</v>
      </c>
      <c r="E116" s="9" t="s">
        <v>92</v>
      </c>
      <c r="F116" s="10">
        <v>150</v>
      </c>
      <c r="G116" s="11">
        <v>46.2</v>
      </c>
      <c r="H116" s="11">
        <f t="shared" si="7"/>
        <v>6930</v>
      </c>
      <c r="I116" s="113"/>
    </row>
    <row r="117" spans="1:9" ht="39" customHeight="1" x14ac:dyDescent="0.2">
      <c r="A117" s="104" t="s">
        <v>333</v>
      </c>
      <c r="B117" s="14" t="s">
        <v>334</v>
      </c>
      <c r="C117" s="12" t="s">
        <v>21</v>
      </c>
      <c r="D117" s="12" t="s">
        <v>335</v>
      </c>
      <c r="E117" s="13" t="s">
        <v>64</v>
      </c>
      <c r="F117" s="14">
        <v>105</v>
      </c>
      <c r="G117" s="15">
        <v>5.83</v>
      </c>
      <c r="H117" s="11">
        <f t="shared" si="7"/>
        <v>612.15</v>
      </c>
      <c r="I117" s="115"/>
    </row>
    <row r="118" spans="1:9" ht="26.1" customHeight="1" x14ac:dyDescent="0.2">
      <c r="A118" s="104" t="s">
        <v>336</v>
      </c>
      <c r="B118" s="14" t="s">
        <v>337</v>
      </c>
      <c r="C118" s="12" t="s">
        <v>21</v>
      </c>
      <c r="D118" s="12" t="s">
        <v>338</v>
      </c>
      <c r="E118" s="13" t="s">
        <v>64</v>
      </c>
      <c r="F118" s="14">
        <v>363</v>
      </c>
      <c r="G118" s="15">
        <v>13.52</v>
      </c>
      <c r="H118" s="11">
        <f t="shared" si="7"/>
        <v>4907.76</v>
      </c>
      <c r="I118" s="115"/>
    </row>
    <row r="119" spans="1:9" ht="26.1" customHeight="1" x14ac:dyDescent="0.2">
      <c r="A119" s="104" t="s">
        <v>339</v>
      </c>
      <c r="B119" s="14" t="s">
        <v>340</v>
      </c>
      <c r="C119" s="12" t="s">
        <v>21</v>
      </c>
      <c r="D119" s="12" t="s">
        <v>341</v>
      </c>
      <c r="E119" s="13" t="s">
        <v>199</v>
      </c>
      <c r="F119" s="14">
        <v>50</v>
      </c>
      <c r="G119" s="15">
        <v>17.62</v>
      </c>
      <c r="H119" s="11">
        <f t="shared" si="7"/>
        <v>881</v>
      </c>
      <c r="I119" s="115"/>
    </row>
    <row r="120" spans="1:9" ht="26.1" customHeight="1" x14ac:dyDescent="0.2">
      <c r="A120" s="103" t="s">
        <v>342</v>
      </c>
      <c r="B120" s="10" t="s">
        <v>343</v>
      </c>
      <c r="C120" s="8" t="s">
        <v>21</v>
      </c>
      <c r="D120" s="8" t="s">
        <v>344</v>
      </c>
      <c r="E120" s="9" t="s">
        <v>92</v>
      </c>
      <c r="F120" s="10">
        <v>150</v>
      </c>
      <c r="G120" s="11">
        <v>31.11</v>
      </c>
      <c r="H120" s="11">
        <f t="shared" si="7"/>
        <v>4666.5</v>
      </c>
      <c r="I120" s="113"/>
    </row>
    <row r="121" spans="1:9" ht="26.1" customHeight="1" x14ac:dyDescent="0.2">
      <c r="A121" s="103" t="s">
        <v>1007</v>
      </c>
      <c r="B121" s="29"/>
      <c r="C121" s="30" t="s">
        <v>1008</v>
      </c>
      <c r="D121" s="30" t="s">
        <v>1009</v>
      </c>
      <c r="E121" s="31" t="s">
        <v>1010</v>
      </c>
      <c r="F121" s="32">
        <v>1</v>
      </c>
      <c r="G121" s="34">
        <v>73121.52</v>
      </c>
      <c r="H121" s="33">
        <f t="shared" si="7"/>
        <v>73121.52</v>
      </c>
      <c r="I121" s="117"/>
    </row>
    <row r="122" spans="1:9" ht="24" customHeight="1" x14ac:dyDescent="0.2">
      <c r="A122" s="101" t="s">
        <v>345</v>
      </c>
      <c r="B122" s="5"/>
      <c r="C122" s="5"/>
      <c r="D122" s="109" t="s">
        <v>1073</v>
      </c>
      <c r="E122" s="5"/>
      <c r="F122" s="6"/>
      <c r="G122" s="5"/>
      <c r="H122" s="7"/>
      <c r="I122" s="114">
        <f>SUM(H123:H176)*0.5</f>
        <v>342488.04080000002</v>
      </c>
    </row>
    <row r="123" spans="1:9" ht="24" customHeight="1" x14ac:dyDescent="0.2">
      <c r="A123" s="102"/>
      <c r="B123" s="24"/>
      <c r="C123" s="24"/>
      <c r="D123" s="25"/>
      <c r="E123" s="24"/>
      <c r="F123" s="26"/>
      <c r="G123" s="24"/>
      <c r="H123" s="27">
        <f>SUM(H124:H152)</f>
        <v>267186.39070000005</v>
      </c>
      <c r="I123" s="116"/>
    </row>
    <row r="124" spans="1:9" ht="39" customHeight="1" x14ac:dyDescent="0.2">
      <c r="A124" s="103" t="s">
        <v>346</v>
      </c>
      <c r="B124" s="10" t="s">
        <v>347</v>
      </c>
      <c r="C124" s="8" t="s">
        <v>21</v>
      </c>
      <c r="D124" s="8" t="s">
        <v>348</v>
      </c>
      <c r="E124" s="9" t="s">
        <v>82</v>
      </c>
      <c r="F124" s="10">
        <v>38</v>
      </c>
      <c r="G124" s="11">
        <v>106.44</v>
      </c>
      <c r="H124" s="11">
        <f>F124*G124</f>
        <v>4044.72</v>
      </c>
      <c r="I124" s="113"/>
    </row>
    <row r="125" spans="1:9" ht="39" customHeight="1" x14ac:dyDescent="0.2">
      <c r="A125" s="103" t="s">
        <v>349</v>
      </c>
      <c r="B125" s="10" t="s">
        <v>87</v>
      </c>
      <c r="C125" s="8" t="s">
        <v>21</v>
      </c>
      <c r="D125" s="8" t="s">
        <v>88</v>
      </c>
      <c r="E125" s="9" t="s">
        <v>82</v>
      </c>
      <c r="F125" s="10">
        <v>1.7</v>
      </c>
      <c r="G125" s="11">
        <v>741.67</v>
      </c>
      <c r="H125" s="11">
        <f t="shared" ref="H125:H152" si="8">F125*G125</f>
        <v>1260.8389999999999</v>
      </c>
      <c r="I125" s="113"/>
    </row>
    <row r="126" spans="1:9" ht="39" customHeight="1" x14ac:dyDescent="0.2">
      <c r="A126" s="103" t="s">
        <v>350</v>
      </c>
      <c r="B126" s="10" t="s">
        <v>213</v>
      </c>
      <c r="C126" s="8" t="s">
        <v>21</v>
      </c>
      <c r="D126" s="8" t="s">
        <v>214</v>
      </c>
      <c r="E126" s="9" t="s">
        <v>92</v>
      </c>
      <c r="F126" s="10">
        <v>187</v>
      </c>
      <c r="G126" s="11">
        <v>84.78</v>
      </c>
      <c r="H126" s="11">
        <f t="shared" si="8"/>
        <v>15853.86</v>
      </c>
      <c r="I126" s="113"/>
    </row>
    <row r="127" spans="1:9" ht="39" customHeight="1" x14ac:dyDescent="0.2">
      <c r="A127" s="103" t="s">
        <v>351</v>
      </c>
      <c r="B127" s="10" t="s">
        <v>352</v>
      </c>
      <c r="C127" s="8" t="s">
        <v>21</v>
      </c>
      <c r="D127" s="8" t="s">
        <v>353</v>
      </c>
      <c r="E127" s="9" t="s">
        <v>199</v>
      </c>
      <c r="F127" s="10">
        <v>957</v>
      </c>
      <c r="G127" s="11">
        <v>16.059999999999999</v>
      </c>
      <c r="H127" s="11">
        <f t="shared" si="8"/>
        <v>15369.419999999998</v>
      </c>
      <c r="I127" s="113"/>
    </row>
    <row r="128" spans="1:9" ht="39" customHeight="1" x14ac:dyDescent="0.2">
      <c r="A128" s="103" t="s">
        <v>354</v>
      </c>
      <c r="B128" s="10" t="s">
        <v>217</v>
      </c>
      <c r="C128" s="8" t="s">
        <v>21</v>
      </c>
      <c r="D128" s="8" t="s">
        <v>218</v>
      </c>
      <c r="E128" s="9" t="s">
        <v>82</v>
      </c>
      <c r="F128" s="10">
        <v>24.57</v>
      </c>
      <c r="G128" s="11">
        <v>870.8</v>
      </c>
      <c r="H128" s="11">
        <f t="shared" si="8"/>
        <v>21395.556</v>
      </c>
      <c r="I128" s="113"/>
    </row>
    <row r="129" spans="1:9" ht="26.1" customHeight="1" x14ac:dyDescent="0.2">
      <c r="A129" s="103" t="s">
        <v>355</v>
      </c>
      <c r="B129" s="10" t="s">
        <v>356</v>
      </c>
      <c r="C129" s="8" t="s">
        <v>21</v>
      </c>
      <c r="D129" s="8" t="s">
        <v>357</v>
      </c>
      <c r="E129" s="9" t="s">
        <v>82</v>
      </c>
      <c r="F129" s="10">
        <v>24</v>
      </c>
      <c r="G129" s="11">
        <v>26.46</v>
      </c>
      <c r="H129" s="11">
        <f t="shared" si="8"/>
        <v>635.04</v>
      </c>
      <c r="I129" s="113"/>
    </row>
    <row r="130" spans="1:9" ht="26.1" customHeight="1" x14ac:dyDescent="0.2">
      <c r="A130" s="103" t="s">
        <v>358</v>
      </c>
      <c r="B130" s="10" t="s">
        <v>359</v>
      </c>
      <c r="C130" s="8" t="s">
        <v>45</v>
      </c>
      <c r="D130" s="8" t="s">
        <v>360</v>
      </c>
      <c r="E130" s="9" t="s">
        <v>64</v>
      </c>
      <c r="F130" s="10">
        <v>68</v>
      </c>
      <c r="G130" s="11">
        <v>298.37</v>
      </c>
      <c r="H130" s="11">
        <f t="shared" si="8"/>
        <v>20289.16</v>
      </c>
      <c r="I130" s="113"/>
    </row>
    <row r="131" spans="1:9" ht="51.95" customHeight="1" x14ac:dyDescent="0.2">
      <c r="A131" s="103" t="s">
        <v>361</v>
      </c>
      <c r="B131" s="10" t="s">
        <v>115</v>
      </c>
      <c r="C131" s="8" t="s">
        <v>21</v>
      </c>
      <c r="D131" s="8" t="s">
        <v>116</v>
      </c>
      <c r="E131" s="9" t="s">
        <v>92</v>
      </c>
      <c r="F131" s="10">
        <v>111.5</v>
      </c>
      <c r="G131" s="11">
        <v>98.71</v>
      </c>
      <c r="H131" s="11">
        <f t="shared" si="8"/>
        <v>11006.164999999999</v>
      </c>
      <c r="I131" s="113"/>
    </row>
    <row r="132" spans="1:9" ht="26.1" customHeight="1" x14ac:dyDescent="0.2">
      <c r="A132" s="103" t="s">
        <v>362</v>
      </c>
      <c r="B132" s="10" t="s">
        <v>363</v>
      </c>
      <c r="C132" s="8" t="s">
        <v>21</v>
      </c>
      <c r="D132" s="8" t="s">
        <v>364</v>
      </c>
      <c r="E132" s="9" t="s">
        <v>92</v>
      </c>
      <c r="F132" s="10">
        <v>10</v>
      </c>
      <c r="G132" s="11">
        <v>124.5</v>
      </c>
      <c r="H132" s="11">
        <f t="shared" si="8"/>
        <v>1245</v>
      </c>
      <c r="I132" s="113"/>
    </row>
    <row r="133" spans="1:9" ht="26.1" customHeight="1" x14ac:dyDescent="0.2">
      <c r="A133" s="103" t="s">
        <v>365</v>
      </c>
      <c r="B133" s="10" t="s">
        <v>366</v>
      </c>
      <c r="C133" s="8" t="s">
        <v>21</v>
      </c>
      <c r="D133" s="8" t="s">
        <v>367</v>
      </c>
      <c r="E133" s="9" t="s">
        <v>92</v>
      </c>
      <c r="F133" s="10">
        <v>96.13</v>
      </c>
      <c r="G133" s="11">
        <v>601.92999999999995</v>
      </c>
      <c r="H133" s="11">
        <f t="shared" si="8"/>
        <v>57863.530899999991</v>
      </c>
      <c r="I133" s="113"/>
    </row>
    <row r="134" spans="1:9" ht="39" customHeight="1" x14ac:dyDescent="0.2">
      <c r="A134" s="103" t="s">
        <v>368</v>
      </c>
      <c r="B134" s="10" t="s">
        <v>163</v>
      </c>
      <c r="C134" s="8" t="s">
        <v>21</v>
      </c>
      <c r="D134" s="8" t="s">
        <v>164</v>
      </c>
      <c r="E134" s="9" t="s">
        <v>64</v>
      </c>
      <c r="F134" s="10">
        <v>1.55</v>
      </c>
      <c r="G134" s="11">
        <v>166.3</v>
      </c>
      <c r="H134" s="11">
        <f t="shared" si="8"/>
        <v>257.76500000000004</v>
      </c>
      <c r="I134" s="113"/>
    </row>
    <row r="135" spans="1:9" ht="51.95" customHeight="1" x14ac:dyDescent="0.2">
      <c r="A135" s="103" t="s">
        <v>369</v>
      </c>
      <c r="B135" s="10" t="s">
        <v>370</v>
      </c>
      <c r="C135" s="8" t="s">
        <v>21</v>
      </c>
      <c r="D135" s="8" t="s">
        <v>371</v>
      </c>
      <c r="E135" s="9" t="s">
        <v>42</v>
      </c>
      <c r="F135" s="10">
        <v>6</v>
      </c>
      <c r="G135" s="11">
        <v>1300.26</v>
      </c>
      <c r="H135" s="11">
        <f t="shared" si="8"/>
        <v>7801.5599999999995</v>
      </c>
      <c r="I135" s="113"/>
    </row>
    <row r="136" spans="1:9" ht="51.95" customHeight="1" x14ac:dyDescent="0.2">
      <c r="A136" s="103" t="s">
        <v>372</v>
      </c>
      <c r="B136" s="10" t="s">
        <v>142</v>
      </c>
      <c r="C136" s="8" t="s">
        <v>21</v>
      </c>
      <c r="D136" s="8" t="s">
        <v>143</v>
      </c>
      <c r="E136" s="9" t="s">
        <v>92</v>
      </c>
      <c r="F136" s="10">
        <v>93</v>
      </c>
      <c r="G136" s="11">
        <v>13.64</v>
      </c>
      <c r="H136" s="11">
        <f t="shared" si="8"/>
        <v>1268.52</v>
      </c>
      <c r="I136" s="113"/>
    </row>
    <row r="137" spans="1:9" ht="39" customHeight="1" x14ac:dyDescent="0.2">
      <c r="A137" s="103" t="s">
        <v>373</v>
      </c>
      <c r="B137" s="10" t="s">
        <v>145</v>
      </c>
      <c r="C137" s="8" t="s">
        <v>21</v>
      </c>
      <c r="D137" s="8" t="s">
        <v>146</v>
      </c>
      <c r="E137" s="9" t="s">
        <v>92</v>
      </c>
      <c r="F137" s="10">
        <v>93</v>
      </c>
      <c r="G137" s="11">
        <v>191.1</v>
      </c>
      <c r="H137" s="11">
        <f t="shared" si="8"/>
        <v>17772.3</v>
      </c>
      <c r="I137" s="113"/>
    </row>
    <row r="138" spans="1:9" ht="26.1" customHeight="1" x14ac:dyDescent="0.2">
      <c r="A138" s="103" t="s">
        <v>374</v>
      </c>
      <c r="B138" s="10" t="s">
        <v>154</v>
      </c>
      <c r="C138" s="8" t="s">
        <v>21</v>
      </c>
      <c r="D138" s="8" t="s">
        <v>155</v>
      </c>
      <c r="E138" s="9" t="s">
        <v>64</v>
      </c>
      <c r="F138" s="10">
        <v>12</v>
      </c>
      <c r="G138" s="11">
        <v>53.18</v>
      </c>
      <c r="H138" s="11">
        <f t="shared" si="8"/>
        <v>638.16</v>
      </c>
      <c r="I138" s="113"/>
    </row>
    <row r="139" spans="1:9" ht="24" customHeight="1" x14ac:dyDescent="0.2">
      <c r="A139" s="103" t="s">
        <v>375</v>
      </c>
      <c r="B139" s="10" t="s">
        <v>376</v>
      </c>
      <c r="C139" s="8" t="s">
        <v>45</v>
      </c>
      <c r="D139" s="8" t="s">
        <v>377</v>
      </c>
      <c r="E139" s="9" t="s">
        <v>92</v>
      </c>
      <c r="F139" s="10">
        <v>19.2</v>
      </c>
      <c r="G139" s="11">
        <v>1020.9</v>
      </c>
      <c r="H139" s="11">
        <f t="shared" si="8"/>
        <v>19601.28</v>
      </c>
      <c r="I139" s="113"/>
    </row>
    <row r="140" spans="1:9" ht="51.95" customHeight="1" x14ac:dyDescent="0.2">
      <c r="A140" s="103" t="s">
        <v>378</v>
      </c>
      <c r="B140" s="10" t="s">
        <v>142</v>
      </c>
      <c r="C140" s="8" t="s">
        <v>21</v>
      </c>
      <c r="D140" s="8" t="s">
        <v>143</v>
      </c>
      <c r="E140" s="9" t="s">
        <v>92</v>
      </c>
      <c r="F140" s="10">
        <v>44</v>
      </c>
      <c r="G140" s="11">
        <v>13.64</v>
      </c>
      <c r="H140" s="11">
        <f t="shared" si="8"/>
        <v>600.16000000000008</v>
      </c>
      <c r="I140" s="113"/>
    </row>
    <row r="141" spans="1:9" ht="39" customHeight="1" x14ac:dyDescent="0.2">
      <c r="A141" s="103" t="s">
        <v>379</v>
      </c>
      <c r="B141" s="10" t="s">
        <v>380</v>
      </c>
      <c r="C141" s="8" t="s">
        <v>21</v>
      </c>
      <c r="D141" s="8" t="s">
        <v>381</v>
      </c>
      <c r="E141" s="9" t="s">
        <v>92</v>
      </c>
      <c r="F141" s="10">
        <v>52</v>
      </c>
      <c r="G141" s="11">
        <v>197.06</v>
      </c>
      <c r="H141" s="11">
        <f t="shared" si="8"/>
        <v>10247.120000000001</v>
      </c>
      <c r="I141" s="113"/>
    </row>
    <row r="142" spans="1:9" ht="51.95" customHeight="1" x14ac:dyDescent="0.2">
      <c r="A142" s="103" t="s">
        <v>382</v>
      </c>
      <c r="B142" s="10" t="s">
        <v>130</v>
      </c>
      <c r="C142" s="8" t="s">
        <v>21</v>
      </c>
      <c r="D142" s="8" t="s">
        <v>131</v>
      </c>
      <c r="E142" s="9" t="s">
        <v>92</v>
      </c>
      <c r="F142" s="10">
        <v>268</v>
      </c>
      <c r="G142" s="11">
        <v>9.86</v>
      </c>
      <c r="H142" s="11">
        <f t="shared" si="8"/>
        <v>2642.48</v>
      </c>
      <c r="I142" s="113"/>
    </row>
    <row r="143" spans="1:9" ht="51.95" customHeight="1" x14ac:dyDescent="0.2">
      <c r="A143" s="103" t="s">
        <v>383</v>
      </c>
      <c r="B143" s="10" t="s">
        <v>133</v>
      </c>
      <c r="C143" s="8" t="s">
        <v>21</v>
      </c>
      <c r="D143" s="8" t="s">
        <v>134</v>
      </c>
      <c r="E143" s="9" t="s">
        <v>92</v>
      </c>
      <c r="F143" s="10">
        <v>268</v>
      </c>
      <c r="G143" s="11">
        <v>60.08</v>
      </c>
      <c r="H143" s="11">
        <f t="shared" si="8"/>
        <v>16101.439999999999</v>
      </c>
      <c r="I143" s="113"/>
    </row>
    <row r="144" spans="1:9" ht="39" customHeight="1" x14ac:dyDescent="0.2">
      <c r="A144" s="103" t="s">
        <v>384</v>
      </c>
      <c r="B144" s="10" t="s">
        <v>385</v>
      </c>
      <c r="C144" s="8" t="s">
        <v>21</v>
      </c>
      <c r="D144" s="8" t="s">
        <v>386</v>
      </c>
      <c r="E144" s="9" t="s">
        <v>82</v>
      </c>
      <c r="F144" s="10">
        <v>10.24</v>
      </c>
      <c r="G144" s="11">
        <v>861.27</v>
      </c>
      <c r="H144" s="11">
        <f t="shared" si="8"/>
        <v>8819.4048000000003</v>
      </c>
      <c r="I144" s="113"/>
    </row>
    <row r="145" spans="1:9" ht="39" customHeight="1" x14ac:dyDescent="0.2">
      <c r="A145" s="103" t="s">
        <v>387</v>
      </c>
      <c r="B145" s="10" t="s">
        <v>197</v>
      </c>
      <c r="C145" s="8" t="s">
        <v>21</v>
      </c>
      <c r="D145" s="8" t="s">
        <v>198</v>
      </c>
      <c r="E145" s="9" t="s">
        <v>199</v>
      </c>
      <c r="F145" s="10">
        <v>192</v>
      </c>
      <c r="G145" s="11">
        <v>15.17</v>
      </c>
      <c r="H145" s="11">
        <f t="shared" si="8"/>
        <v>2912.64</v>
      </c>
      <c r="I145" s="113"/>
    </row>
    <row r="146" spans="1:9" ht="39" customHeight="1" x14ac:dyDescent="0.2">
      <c r="A146" s="103" t="s">
        <v>388</v>
      </c>
      <c r="B146" s="10" t="s">
        <v>204</v>
      </c>
      <c r="C146" s="8" t="s">
        <v>21</v>
      </c>
      <c r="D146" s="8" t="s">
        <v>205</v>
      </c>
      <c r="E146" s="9" t="s">
        <v>92</v>
      </c>
      <c r="F146" s="10">
        <v>128</v>
      </c>
      <c r="G146" s="11">
        <v>72.959999999999994</v>
      </c>
      <c r="H146" s="11">
        <f t="shared" si="8"/>
        <v>9338.8799999999992</v>
      </c>
      <c r="I146" s="113"/>
    </row>
    <row r="147" spans="1:9" ht="39" customHeight="1" x14ac:dyDescent="0.2">
      <c r="A147" s="104" t="s">
        <v>389</v>
      </c>
      <c r="B147" s="14" t="s">
        <v>390</v>
      </c>
      <c r="C147" s="12" t="s">
        <v>21</v>
      </c>
      <c r="D147" s="12" t="s">
        <v>391</v>
      </c>
      <c r="E147" s="13" t="s">
        <v>64</v>
      </c>
      <c r="F147" s="14">
        <v>50</v>
      </c>
      <c r="G147" s="15">
        <v>8.23</v>
      </c>
      <c r="H147" s="11">
        <f t="shared" si="8"/>
        <v>411.5</v>
      </c>
      <c r="I147" s="115"/>
    </row>
    <row r="148" spans="1:9" ht="39" customHeight="1" x14ac:dyDescent="0.2">
      <c r="A148" s="103" t="s">
        <v>392</v>
      </c>
      <c r="B148" s="10" t="s">
        <v>393</v>
      </c>
      <c r="C148" s="8" t="s">
        <v>21</v>
      </c>
      <c r="D148" s="8" t="s">
        <v>394</v>
      </c>
      <c r="E148" s="9" t="s">
        <v>92</v>
      </c>
      <c r="F148" s="10">
        <v>32</v>
      </c>
      <c r="G148" s="11">
        <v>70.319999999999993</v>
      </c>
      <c r="H148" s="11">
        <f t="shared" si="8"/>
        <v>2250.2399999999998</v>
      </c>
      <c r="I148" s="113"/>
    </row>
    <row r="149" spans="1:9" ht="24" customHeight="1" x14ac:dyDescent="0.2">
      <c r="A149" s="103" t="s">
        <v>395</v>
      </c>
      <c r="B149" s="10" t="s">
        <v>396</v>
      </c>
      <c r="C149" s="8" t="s">
        <v>21</v>
      </c>
      <c r="D149" s="8" t="s">
        <v>397</v>
      </c>
      <c r="E149" s="9" t="s">
        <v>64</v>
      </c>
      <c r="F149" s="10">
        <v>53</v>
      </c>
      <c r="G149" s="11">
        <v>29.23</v>
      </c>
      <c r="H149" s="11">
        <f t="shared" si="8"/>
        <v>1549.19</v>
      </c>
      <c r="I149" s="113"/>
    </row>
    <row r="150" spans="1:9" ht="26.1" customHeight="1" x14ac:dyDescent="0.2">
      <c r="A150" s="103" t="s">
        <v>398</v>
      </c>
      <c r="B150" s="10" t="s">
        <v>210</v>
      </c>
      <c r="C150" s="8" t="s">
        <v>21</v>
      </c>
      <c r="D150" s="8" t="s">
        <v>211</v>
      </c>
      <c r="E150" s="9" t="s">
        <v>64</v>
      </c>
      <c r="F150" s="10">
        <v>24</v>
      </c>
      <c r="G150" s="11">
        <v>124.62</v>
      </c>
      <c r="H150" s="11">
        <f t="shared" si="8"/>
        <v>2990.88</v>
      </c>
      <c r="I150" s="113"/>
    </row>
    <row r="151" spans="1:9" ht="26.1" customHeight="1" x14ac:dyDescent="0.2">
      <c r="A151" s="103" t="s">
        <v>399</v>
      </c>
      <c r="B151" s="10" t="s">
        <v>400</v>
      </c>
      <c r="C151" s="8" t="s">
        <v>45</v>
      </c>
      <c r="D151" s="8" t="s">
        <v>401</v>
      </c>
      <c r="E151" s="9" t="s">
        <v>92</v>
      </c>
      <c r="F151" s="10">
        <v>15</v>
      </c>
      <c r="G151" s="11">
        <v>780.82</v>
      </c>
      <c r="H151" s="11">
        <f t="shared" si="8"/>
        <v>11712.300000000001</v>
      </c>
      <c r="I151" s="113"/>
    </row>
    <row r="152" spans="1:9" ht="26.1" customHeight="1" x14ac:dyDescent="0.2">
      <c r="A152" s="103" t="s">
        <v>402</v>
      </c>
      <c r="B152" s="10" t="s">
        <v>403</v>
      </c>
      <c r="C152" s="8" t="s">
        <v>45</v>
      </c>
      <c r="D152" s="8" t="s">
        <v>404</v>
      </c>
      <c r="E152" s="9" t="s">
        <v>92</v>
      </c>
      <c r="F152" s="10">
        <v>12</v>
      </c>
      <c r="G152" s="11">
        <v>108.94</v>
      </c>
      <c r="H152" s="11">
        <f t="shared" si="8"/>
        <v>1307.28</v>
      </c>
      <c r="I152" s="113"/>
    </row>
    <row r="153" spans="1:9" ht="24" customHeight="1" x14ac:dyDescent="0.2">
      <c r="A153" s="101" t="s">
        <v>405</v>
      </c>
      <c r="B153" s="5"/>
      <c r="C153" s="5"/>
      <c r="D153" s="108" t="s">
        <v>406</v>
      </c>
      <c r="E153" s="5"/>
      <c r="F153" s="6"/>
      <c r="G153" s="5"/>
      <c r="H153" s="35">
        <f>SUM(H154:H170)</f>
        <v>65783.220099999991</v>
      </c>
      <c r="I153" s="114"/>
    </row>
    <row r="154" spans="1:9" ht="24" customHeight="1" x14ac:dyDescent="0.2">
      <c r="A154" s="103" t="s">
        <v>405</v>
      </c>
      <c r="B154" s="10" t="s">
        <v>407</v>
      </c>
      <c r="C154" s="8" t="s">
        <v>53</v>
      </c>
      <c r="D154" s="8" t="s">
        <v>408</v>
      </c>
      <c r="E154" s="9" t="s">
        <v>92</v>
      </c>
      <c r="F154" s="10">
        <v>14.82</v>
      </c>
      <c r="G154" s="11">
        <v>989.72</v>
      </c>
      <c r="H154" s="11">
        <f>F154*G154</f>
        <v>14667.6504</v>
      </c>
      <c r="I154" s="113"/>
    </row>
    <row r="155" spans="1:9" ht="26.1" customHeight="1" x14ac:dyDescent="0.2">
      <c r="A155" s="103" t="s">
        <v>405</v>
      </c>
      <c r="B155" s="10" t="s">
        <v>409</v>
      </c>
      <c r="C155" s="8" t="s">
        <v>45</v>
      </c>
      <c r="D155" s="8" t="s">
        <v>410</v>
      </c>
      <c r="E155" s="9" t="s">
        <v>92</v>
      </c>
      <c r="F155" s="10">
        <v>12</v>
      </c>
      <c r="G155" s="11">
        <v>396.67</v>
      </c>
      <c r="H155" s="11">
        <f t="shared" ref="H155:H170" si="9">F155*G155</f>
        <v>4760.04</v>
      </c>
      <c r="I155" s="113"/>
    </row>
    <row r="156" spans="1:9" ht="26.1" customHeight="1" x14ac:dyDescent="0.2">
      <c r="A156" s="103" t="s">
        <v>411</v>
      </c>
      <c r="B156" s="10" t="s">
        <v>412</v>
      </c>
      <c r="C156" s="8" t="s">
        <v>21</v>
      </c>
      <c r="D156" s="8" t="s">
        <v>413</v>
      </c>
      <c r="E156" s="9" t="s">
        <v>82</v>
      </c>
      <c r="F156" s="10">
        <v>2.2999999999999998</v>
      </c>
      <c r="G156" s="11">
        <v>271.97000000000003</v>
      </c>
      <c r="H156" s="11">
        <f t="shared" si="9"/>
        <v>625.53100000000006</v>
      </c>
      <c r="I156" s="113"/>
    </row>
    <row r="157" spans="1:9" ht="26.1" customHeight="1" x14ac:dyDescent="0.2">
      <c r="A157" s="103" t="s">
        <v>414</v>
      </c>
      <c r="B157" s="10" t="s">
        <v>84</v>
      </c>
      <c r="C157" s="8" t="s">
        <v>21</v>
      </c>
      <c r="D157" s="8" t="s">
        <v>85</v>
      </c>
      <c r="E157" s="9" t="s">
        <v>82</v>
      </c>
      <c r="F157" s="10">
        <v>9</v>
      </c>
      <c r="G157" s="11">
        <v>85.13</v>
      </c>
      <c r="H157" s="11">
        <f t="shared" si="9"/>
        <v>766.17</v>
      </c>
      <c r="I157" s="113"/>
    </row>
    <row r="158" spans="1:9" ht="39" customHeight="1" x14ac:dyDescent="0.2">
      <c r="A158" s="103" t="s">
        <v>415</v>
      </c>
      <c r="B158" s="10" t="s">
        <v>87</v>
      </c>
      <c r="C158" s="8" t="s">
        <v>21</v>
      </c>
      <c r="D158" s="8" t="s">
        <v>88</v>
      </c>
      <c r="E158" s="9" t="s">
        <v>82</v>
      </c>
      <c r="F158" s="10">
        <v>0.45</v>
      </c>
      <c r="G158" s="11">
        <v>741.67</v>
      </c>
      <c r="H158" s="11">
        <f t="shared" si="9"/>
        <v>333.75149999999996</v>
      </c>
      <c r="I158" s="113"/>
    </row>
    <row r="159" spans="1:9" ht="39" customHeight="1" x14ac:dyDescent="0.2">
      <c r="A159" s="103" t="s">
        <v>416</v>
      </c>
      <c r="B159" s="10" t="s">
        <v>213</v>
      </c>
      <c r="C159" s="8" t="s">
        <v>21</v>
      </c>
      <c r="D159" s="8" t="s">
        <v>214</v>
      </c>
      <c r="E159" s="9" t="s">
        <v>92</v>
      </c>
      <c r="F159" s="10">
        <v>8.64</v>
      </c>
      <c r="G159" s="11">
        <v>84.78</v>
      </c>
      <c r="H159" s="11">
        <f t="shared" si="9"/>
        <v>732.49920000000009</v>
      </c>
      <c r="I159" s="113"/>
    </row>
    <row r="160" spans="1:9" ht="39" customHeight="1" x14ac:dyDescent="0.2">
      <c r="A160" s="103" t="s">
        <v>417</v>
      </c>
      <c r="B160" s="10" t="s">
        <v>352</v>
      </c>
      <c r="C160" s="8" t="s">
        <v>21</v>
      </c>
      <c r="D160" s="8" t="s">
        <v>353</v>
      </c>
      <c r="E160" s="9" t="s">
        <v>199</v>
      </c>
      <c r="F160" s="10">
        <v>118</v>
      </c>
      <c r="G160" s="11">
        <v>16.059999999999999</v>
      </c>
      <c r="H160" s="11">
        <f t="shared" si="9"/>
        <v>1895.08</v>
      </c>
      <c r="I160" s="113"/>
    </row>
    <row r="161" spans="1:9" ht="39" customHeight="1" x14ac:dyDescent="0.2">
      <c r="A161" s="103" t="s">
        <v>418</v>
      </c>
      <c r="B161" s="10" t="s">
        <v>217</v>
      </c>
      <c r="C161" s="8" t="s">
        <v>21</v>
      </c>
      <c r="D161" s="8" t="s">
        <v>218</v>
      </c>
      <c r="E161" s="9" t="s">
        <v>82</v>
      </c>
      <c r="F161" s="10">
        <v>2.36</v>
      </c>
      <c r="G161" s="11">
        <v>870.8</v>
      </c>
      <c r="H161" s="11">
        <f t="shared" si="9"/>
        <v>2055.0879999999997</v>
      </c>
      <c r="I161" s="113"/>
    </row>
    <row r="162" spans="1:9" ht="26.1" customHeight="1" x14ac:dyDescent="0.2">
      <c r="A162" s="103" t="s">
        <v>419</v>
      </c>
      <c r="B162" s="10" t="s">
        <v>359</v>
      </c>
      <c r="C162" s="8" t="s">
        <v>45</v>
      </c>
      <c r="D162" s="8" t="s">
        <v>360</v>
      </c>
      <c r="E162" s="9" t="s">
        <v>64</v>
      </c>
      <c r="F162" s="10">
        <v>54</v>
      </c>
      <c r="G162" s="11">
        <v>298.37</v>
      </c>
      <c r="H162" s="11">
        <f t="shared" si="9"/>
        <v>16111.98</v>
      </c>
      <c r="I162" s="113"/>
    </row>
    <row r="163" spans="1:9" ht="51.95" customHeight="1" x14ac:dyDescent="0.2">
      <c r="A163" s="103" t="s">
        <v>420</v>
      </c>
      <c r="B163" s="10" t="s">
        <v>142</v>
      </c>
      <c r="C163" s="8" t="s">
        <v>21</v>
      </c>
      <c r="D163" s="8" t="s">
        <v>143</v>
      </c>
      <c r="E163" s="9" t="s">
        <v>92</v>
      </c>
      <c r="F163" s="10">
        <v>58</v>
      </c>
      <c r="G163" s="11">
        <v>13.64</v>
      </c>
      <c r="H163" s="11">
        <f t="shared" si="9"/>
        <v>791.12</v>
      </c>
      <c r="I163" s="113"/>
    </row>
    <row r="164" spans="1:9" ht="39" customHeight="1" x14ac:dyDescent="0.2">
      <c r="A164" s="103" t="s">
        <v>421</v>
      </c>
      <c r="B164" s="10" t="s">
        <v>380</v>
      </c>
      <c r="C164" s="8" t="s">
        <v>21</v>
      </c>
      <c r="D164" s="8" t="s">
        <v>381</v>
      </c>
      <c r="E164" s="9" t="s">
        <v>92</v>
      </c>
      <c r="F164" s="10">
        <v>78</v>
      </c>
      <c r="G164" s="11">
        <v>197.06</v>
      </c>
      <c r="H164" s="11">
        <f t="shared" si="9"/>
        <v>15370.68</v>
      </c>
      <c r="I164" s="113"/>
    </row>
    <row r="165" spans="1:9" ht="51.95" customHeight="1" x14ac:dyDescent="0.2">
      <c r="A165" s="103" t="s">
        <v>422</v>
      </c>
      <c r="B165" s="10" t="s">
        <v>193</v>
      </c>
      <c r="C165" s="8" t="s">
        <v>21</v>
      </c>
      <c r="D165" s="8" t="s">
        <v>194</v>
      </c>
      <c r="E165" s="9" t="s">
        <v>92</v>
      </c>
      <c r="F165" s="10">
        <v>56</v>
      </c>
      <c r="G165" s="11">
        <v>75.22</v>
      </c>
      <c r="H165" s="11">
        <f t="shared" si="9"/>
        <v>4212.32</v>
      </c>
      <c r="I165" s="113"/>
    </row>
    <row r="166" spans="1:9" ht="39" customHeight="1" x14ac:dyDescent="0.2">
      <c r="A166" s="103" t="s">
        <v>423</v>
      </c>
      <c r="B166" s="10" t="s">
        <v>507</v>
      </c>
      <c r="C166" s="8" t="s">
        <v>21</v>
      </c>
      <c r="D166" s="8" t="s">
        <v>508</v>
      </c>
      <c r="E166" s="9" t="s">
        <v>92</v>
      </c>
      <c r="F166" s="10">
        <v>12</v>
      </c>
      <c r="G166" s="11">
        <v>4.17</v>
      </c>
      <c r="H166" s="11">
        <f t="shared" si="9"/>
        <v>50.04</v>
      </c>
      <c r="I166" s="113"/>
    </row>
    <row r="167" spans="1:9" ht="26.1" customHeight="1" x14ac:dyDescent="0.2">
      <c r="A167" s="103" t="s">
        <v>424</v>
      </c>
      <c r="B167" s="10" t="s">
        <v>130</v>
      </c>
      <c r="C167" s="8" t="s">
        <v>21</v>
      </c>
      <c r="D167" s="8" t="s">
        <v>131</v>
      </c>
      <c r="E167" s="9" t="s">
        <v>92</v>
      </c>
      <c r="F167" s="10">
        <v>24</v>
      </c>
      <c r="G167" s="11">
        <v>12.19</v>
      </c>
      <c r="H167" s="11">
        <f t="shared" si="9"/>
        <v>292.56</v>
      </c>
      <c r="I167" s="113"/>
    </row>
    <row r="168" spans="1:9" ht="26.1" customHeight="1" x14ac:dyDescent="0.2">
      <c r="A168" s="103" t="s">
        <v>425</v>
      </c>
      <c r="B168" s="10" t="s">
        <v>511</v>
      </c>
      <c r="C168" s="8" t="s">
        <v>21</v>
      </c>
      <c r="D168" s="8" t="s">
        <v>512</v>
      </c>
      <c r="E168" s="9" t="s">
        <v>92</v>
      </c>
      <c r="F168" s="10">
        <v>24</v>
      </c>
      <c r="G168" s="11">
        <v>13.62</v>
      </c>
      <c r="H168" s="11">
        <f t="shared" si="9"/>
        <v>326.88</v>
      </c>
      <c r="I168" s="113"/>
    </row>
    <row r="169" spans="1:9" ht="25.5" x14ac:dyDescent="0.2">
      <c r="A169" s="103" t="s">
        <v>426</v>
      </c>
      <c r="B169" s="10">
        <v>98680</v>
      </c>
      <c r="C169" s="8" t="s">
        <v>21</v>
      </c>
      <c r="D169" s="8" t="s">
        <v>1206</v>
      </c>
      <c r="E169" s="9" t="s">
        <v>92</v>
      </c>
      <c r="F169" s="10">
        <v>87</v>
      </c>
      <c r="G169" s="11">
        <v>11.35</v>
      </c>
      <c r="H169" s="11">
        <f t="shared" si="9"/>
        <v>987.44999999999993</v>
      </c>
      <c r="I169" s="113"/>
    </row>
    <row r="170" spans="1:9" ht="27.75" customHeight="1" x14ac:dyDescent="0.2">
      <c r="A170" s="103" t="s">
        <v>427</v>
      </c>
      <c r="B170" s="10">
        <v>6196</v>
      </c>
      <c r="C170" s="8" t="s">
        <v>21</v>
      </c>
      <c r="D170" s="8" t="s">
        <v>1207</v>
      </c>
      <c r="E170" s="9" t="s">
        <v>92</v>
      </c>
      <c r="F170" s="10">
        <v>87</v>
      </c>
      <c r="G170" s="11">
        <v>20.74</v>
      </c>
      <c r="H170" s="11">
        <f t="shared" si="9"/>
        <v>1804.3799999999999</v>
      </c>
      <c r="I170" s="113"/>
    </row>
    <row r="171" spans="1:9" ht="24" customHeight="1" x14ac:dyDescent="0.2">
      <c r="A171" s="101" t="s">
        <v>428</v>
      </c>
      <c r="B171" s="5"/>
      <c r="C171" s="5"/>
      <c r="D171" s="108" t="s">
        <v>429</v>
      </c>
      <c r="E171" s="5"/>
      <c r="F171" s="6"/>
      <c r="G171" s="5"/>
      <c r="H171" s="7">
        <f>SUM(H172:H176)</f>
        <v>9518.43</v>
      </c>
      <c r="I171" s="114"/>
    </row>
    <row r="172" spans="1:9" ht="39" customHeight="1" x14ac:dyDescent="0.2">
      <c r="A172" s="103" t="s">
        <v>430</v>
      </c>
      <c r="B172" s="10" t="s">
        <v>169</v>
      </c>
      <c r="C172" s="8" t="s">
        <v>21</v>
      </c>
      <c r="D172" s="8" t="s">
        <v>170</v>
      </c>
      <c r="E172" s="9" t="s">
        <v>92</v>
      </c>
      <c r="F172" s="10">
        <v>246.2</v>
      </c>
      <c r="G172" s="11">
        <v>4.17</v>
      </c>
      <c r="H172" s="11">
        <v>1026.6500000000001</v>
      </c>
      <c r="I172" s="113"/>
    </row>
    <row r="173" spans="1:9" ht="26.1" customHeight="1" x14ac:dyDescent="0.2">
      <c r="A173" s="103" t="s">
        <v>431</v>
      </c>
      <c r="B173" s="10" t="s">
        <v>172</v>
      </c>
      <c r="C173" s="8" t="s">
        <v>21</v>
      </c>
      <c r="D173" s="8" t="s">
        <v>173</v>
      </c>
      <c r="E173" s="9" t="s">
        <v>92</v>
      </c>
      <c r="F173" s="10">
        <v>129.57</v>
      </c>
      <c r="G173" s="11">
        <v>12.19</v>
      </c>
      <c r="H173" s="11">
        <v>1579.45</v>
      </c>
      <c r="I173" s="113"/>
    </row>
    <row r="174" spans="1:9" ht="39" customHeight="1" x14ac:dyDescent="0.2">
      <c r="A174" s="103" t="s">
        <v>432</v>
      </c>
      <c r="B174" s="10" t="s">
        <v>178</v>
      </c>
      <c r="C174" s="8" t="s">
        <v>21</v>
      </c>
      <c r="D174" s="8" t="s">
        <v>179</v>
      </c>
      <c r="E174" s="9" t="s">
        <v>92</v>
      </c>
      <c r="F174" s="10">
        <v>116.63</v>
      </c>
      <c r="G174" s="11">
        <v>26.25</v>
      </c>
      <c r="H174" s="11">
        <v>3061.53</v>
      </c>
      <c r="I174" s="113"/>
    </row>
    <row r="175" spans="1:9" ht="24" customHeight="1" x14ac:dyDescent="0.2">
      <c r="A175" s="103" t="s">
        <v>433</v>
      </c>
      <c r="B175" s="10" t="s">
        <v>181</v>
      </c>
      <c r="C175" s="8" t="s">
        <v>45</v>
      </c>
      <c r="D175" s="8" t="s">
        <v>182</v>
      </c>
      <c r="E175" s="9" t="s">
        <v>92</v>
      </c>
      <c r="F175" s="10">
        <v>120</v>
      </c>
      <c r="G175" s="11">
        <v>11.35</v>
      </c>
      <c r="H175" s="11">
        <v>1362</v>
      </c>
      <c r="I175" s="113"/>
    </row>
    <row r="176" spans="1:9" ht="26.1" customHeight="1" x14ac:dyDescent="0.2">
      <c r="A176" s="103" t="s">
        <v>434</v>
      </c>
      <c r="B176" s="10" t="s">
        <v>184</v>
      </c>
      <c r="C176" s="8" t="s">
        <v>21</v>
      </c>
      <c r="D176" s="8" t="s">
        <v>185</v>
      </c>
      <c r="E176" s="9" t="s">
        <v>92</v>
      </c>
      <c r="F176" s="10">
        <v>120</v>
      </c>
      <c r="G176" s="11">
        <v>20.74</v>
      </c>
      <c r="H176" s="11">
        <v>2488.8000000000002</v>
      </c>
      <c r="I176" s="113"/>
    </row>
    <row r="177" spans="1:9" ht="26.1" customHeight="1" x14ac:dyDescent="0.2">
      <c r="A177" s="131" t="s">
        <v>435</v>
      </c>
      <c r="B177" s="5"/>
      <c r="C177" s="5"/>
      <c r="D177" s="109" t="s">
        <v>1106</v>
      </c>
      <c r="E177" s="5"/>
      <c r="F177" s="6"/>
      <c r="G177" s="5"/>
      <c r="H177" s="7"/>
      <c r="I177" s="111">
        <f>SUM(H178:H250)*0.5</f>
        <v>735751.30540000007</v>
      </c>
    </row>
    <row r="178" spans="1:9" ht="24" customHeight="1" x14ac:dyDescent="0.2">
      <c r="A178" s="101" t="s">
        <v>436</v>
      </c>
      <c r="B178" s="5"/>
      <c r="C178" s="5"/>
      <c r="D178" s="108" t="s">
        <v>437</v>
      </c>
      <c r="E178" s="5"/>
      <c r="F178" s="6"/>
      <c r="G178" s="5"/>
      <c r="H178" s="7">
        <f>SUM(H179:H181)</f>
        <v>14543.52</v>
      </c>
      <c r="I178" s="114"/>
    </row>
    <row r="179" spans="1:9" ht="39" customHeight="1" x14ac:dyDescent="0.2">
      <c r="A179" s="103" t="s">
        <v>438</v>
      </c>
      <c r="B179" s="10" t="s">
        <v>347</v>
      </c>
      <c r="C179" s="8" t="s">
        <v>21</v>
      </c>
      <c r="D179" s="8" t="s">
        <v>348</v>
      </c>
      <c r="E179" s="9" t="s">
        <v>82</v>
      </c>
      <c r="F179" s="10">
        <v>54</v>
      </c>
      <c r="G179" s="11">
        <v>106.44</v>
      </c>
      <c r="H179" s="11">
        <f>F179*G179</f>
        <v>5747.76</v>
      </c>
      <c r="I179" s="113"/>
    </row>
    <row r="180" spans="1:9" ht="24" customHeight="1" x14ac:dyDescent="0.2">
      <c r="A180" s="103" t="s">
        <v>439</v>
      </c>
      <c r="B180" s="10" t="s">
        <v>440</v>
      </c>
      <c r="C180" s="8" t="s">
        <v>45</v>
      </c>
      <c r="D180" s="8" t="s">
        <v>441</v>
      </c>
      <c r="E180" s="9" t="s">
        <v>82</v>
      </c>
      <c r="F180" s="10">
        <v>83</v>
      </c>
      <c r="G180" s="11">
        <v>28.72</v>
      </c>
      <c r="H180" s="11">
        <f t="shared" ref="H180:H181" si="10">F180*G180</f>
        <v>2383.7599999999998</v>
      </c>
      <c r="I180" s="113"/>
    </row>
    <row r="181" spans="1:9" ht="26.1" customHeight="1" x14ac:dyDescent="0.2">
      <c r="A181" s="103" t="s">
        <v>442</v>
      </c>
      <c r="B181" s="10" t="s">
        <v>443</v>
      </c>
      <c r="C181" s="8" t="s">
        <v>21</v>
      </c>
      <c r="D181" s="8" t="s">
        <v>444</v>
      </c>
      <c r="E181" s="9" t="s">
        <v>92</v>
      </c>
      <c r="F181" s="10">
        <v>1400</v>
      </c>
      <c r="G181" s="11">
        <v>4.58</v>
      </c>
      <c r="H181" s="11">
        <f t="shared" si="10"/>
        <v>6412</v>
      </c>
      <c r="I181" s="113"/>
    </row>
    <row r="182" spans="1:9" ht="24" customHeight="1" x14ac:dyDescent="0.2">
      <c r="A182" s="101" t="s">
        <v>445</v>
      </c>
      <c r="B182" s="5"/>
      <c r="C182" s="5"/>
      <c r="D182" s="108" t="s">
        <v>446</v>
      </c>
      <c r="E182" s="5"/>
      <c r="F182" s="6"/>
      <c r="G182" s="5"/>
      <c r="H182" s="7">
        <f>SUM(H183:H197)</f>
        <v>144932.65580000001</v>
      </c>
      <c r="I182" s="114"/>
    </row>
    <row r="183" spans="1:9" ht="39" customHeight="1" x14ac:dyDescent="0.2">
      <c r="A183" s="103" t="s">
        <v>447</v>
      </c>
      <c r="B183" s="10" t="s">
        <v>448</v>
      </c>
      <c r="C183" s="8" t="s">
        <v>21</v>
      </c>
      <c r="D183" s="8" t="s">
        <v>449</v>
      </c>
      <c r="E183" s="9" t="s">
        <v>199</v>
      </c>
      <c r="F183" s="10">
        <v>927</v>
      </c>
      <c r="G183" s="11">
        <v>12.14</v>
      </c>
      <c r="H183" s="11">
        <f>F183*G183</f>
        <v>11253.78</v>
      </c>
      <c r="I183" s="113"/>
    </row>
    <row r="184" spans="1:9" ht="39" customHeight="1" x14ac:dyDescent="0.2">
      <c r="A184" s="103" t="s">
        <v>450</v>
      </c>
      <c r="B184" s="10" t="s">
        <v>352</v>
      </c>
      <c r="C184" s="8" t="s">
        <v>21</v>
      </c>
      <c r="D184" s="8" t="s">
        <v>353</v>
      </c>
      <c r="E184" s="9" t="s">
        <v>199</v>
      </c>
      <c r="F184" s="10">
        <v>332</v>
      </c>
      <c r="G184" s="11">
        <v>16.059999999999999</v>
      </c>
      <c r="H184" s="11">
        <f t="shared" ref="H184:H197" si="11">F184*G184</f>
        <v>5331.9199999999992</v>
      </c>
      <c r="I184" s="113"/>
    </row>
    <row r="185" spans="1:9" ht="39" customHeight="1" x14ac:dyDescent="0.2">
      <c r="A185" s="103" t="s">
        <v>451</v>
      </c>
      <c r="B185" s="10" t="s">
        <v>452</v>
      </c>
      <c r="C185" s="8" t="s">
        <v>21</v>
      </c>
      <c r="D185" s="8" t="s">
        <v>453</v>
      </c>
      <c r="E185" s="9" t="s">
        <v>199</v>
      </c>
      <c r="F185" s="10">
        <v>314</v>
      </c>
      <c r="G185" s="11">
        <v>12.52</v>
      </c>
      <c r="H185" s="11">
        <f t="shared" si="11"/>
        <v>3931.2799999999997</v>
      </c>
      <c r="I185" s="113"/>
    </row>
    <row r="186" spans="1:9" ht="39" customHeight="1" x14ac:dyDescent="0.2">
      <c r="A186" s="103" t="s">
        <v>454</v>
      </c>
      <c r="B186" s="10" t="s">
        <v>455</v>
      </c>
      <c r="C186" s="8" t="s">
        <v>21</v>
      </c>
      <c r="D186" s="8" t="s">
        <v>456</v>
      </c>
      <c r="E186" s="9" t="s">
        <v>199</v>
      </c>
      <c r="F186" s="10">
        <v>116</v>
      </c>
      <c r="G186" s="11">
        <v>15.77</v>
      </c>
      <c r="H186" s="11">
        <f t="shared" si="11"/>
        <v>1829.32</v>
      </c>
      <c r="I186" s="113"/>
    </row>
    <row r="187" spans="1:9" ht="39" customHeight="1" x14ac:dyDescent="0.2">
      <c r="A187" s="103" t="s">
        <v>457</v>
      </c>
      <c r="B187" s="10" t="s">
        <v>458</v>
      </c>
      <c r="C187" s="8" t="s">
        <v>21</v>
      </c>
      <c r="D187" s="8" t="s">
        <v>459</v>
      </c>
      <c r="E187" s="9" t="s">
        <v>199</v>
      </c>
      <c r="F187" s="10">
        <v>348</v>
      </c>
      <c r="G187" s="11">
        <v>14.32</v>
      </c>
      <c r="H187" s="11">
        <f t="shared" si="11"/>
        <v>4983.3599999999997</v>
      </c>
      <c r="I187" s="113"/>
    </row>
    <row r="188" spans="1:9" ht="39" customHeight="1" x14ac:dyDescent="0.2">
      <c r="A188" s="103" t="s">
        <v>460</v>
      </c>
      <c r="B188" s="10" t="s">
        <v>461</v>
      </c>
      <c r="C188" s="8" t="s">
        <v>21</v>
      </c>
      <c r="D188" s="8" t="s">
        <v>462</v>
      </c>
      <c r="E188" s="9" t="s">
        <v>199</v>
      </c>
      <c r="F188" s="10">
        <v>398</v>
      </c>
      <c r="G188" s="11">
        <v>17.28</v>
      </c>
      <c r="H188" s="11">
        <f t="shared" si="11"/>
        <v>6877.4400000000005</v>
      </c>
      <c r="I188" s="113"/>
    </row>
    <row r="189" spans="1:9" ht="39" customHeight="1" x14ac:dyDescent="0.2">
      <c r="A189" s="103" t="s">
        <v>463</v>
      </c>
      <c r="B189" s="10" t="s">
        <v>464</v>
      </c>
      <c r="C189" s="8" t="s">
        <v>21</v>
      </c>
      <c r="D189" s="8" t="s">
        <v>465</v>
      </c>
      <c r="E189" s="9" t="s">
        <v>199</v>
      </c>
      <c r="F189" s="10">
        <v>148</v>
      </c>
      <c r="G189" s="11">
        <v>18.55</v>
      </c>
      <c r="H189" s="11">
        <f t="shared" si="11"/>
        <v>2745.4</v>
      </c>
      <c r="I189" s="113"/>
    </row>
    <row r="190" spans="1:9" ht="39" customHeight="1" x14ac:dyDescent="0.2">
      <c r="A190" s="103" t="s">
        <v>466</v>
      </c>
      <c r="B190" s="10" t="s">
        <v>467</v>
      </c>
      <c r="C190" s="8" t="s">
        <v>21</v>
      </c>
      <c r="D190" s="8" t="s">
        <v>468</v>
      </c>
      <c r="E190" s="9" t="s">
        <v>92</v>
      </c>
      <c r="F190" s="10">
        <v>46</v>
      </c>
      <c r="G190" s="11">
        <v>123.33</v>
      </c>
      <c r="H190" s="11">
        <f t="shared" si="11"/>
        <v>5673.18</v>
      </c>
      <c r="I190" s="113"/>
    </row>
    <row r="191" spans="1:9" ht="39" customHeight="1" x14ac:dyDescent="0.2">
      <c r="A191" s="103" t="s">
        <v>469</v>
      </c>
      <c r="B191" s="10" t="s">
        <v>470</v>
      </c>
      <c r="C191" s="8" t="s">
        <v>21</v>
      </c>
      <c r="D191" s="8" t="s">
        <v>471</v>
      </c>
      <c r="E191" s="9" t="s">
        <v>92</v>
      </c>
      <c r="F191" s="10">
        <v>220</v>
      </c>
      <c r="G191" s="11">
        <v>95.85</v>
      </c>
      <c r="H191" s="11">
        <f t="shared" si="11"/>
        <v>21087</v>
      </c>
      <c r="I191" s="113"/>
    </row>
    <row r="192" spans="1:9" ht="26.1" customHeight="1" x14ac:dyDescent="0.2">
      <c r="A192" s="103" t="s">
        <v>472</v>
      </c>
      <c r="B192" s="10" t="s">
        <v>473</v>
      </c>
      <c r="C192" s="8" t="s">
        <v>21</v>
      </c>
      <c r="D192" s="8" t="s">
        <v>474</v>
      </c>
      <c r="E192" s="9" t="s">
        <v>92</v>
      </c>
      <c r="F192" s="10">
        <v>68.8</v>
      </c>
      <c r="G192" s="11">
        <v>82.7</v>
      </c>
      <c r="H192" s="11">
        <f t="shared" si="11"/>
        <v>5689.76</v>
      </c>
      <c r="I192" s="113"/>
    </row>
    <row r="193" spans="1:9" ht="39" customHeight="1" x14ac:dyDescent="0.2">
      <c r="A193" s="103" t="s">
        <v>475</v>
      </c>
      <c r="B193" s="10" t="s">
        <v>476</v>
      </c>
      <c r="C193" s="8" t="s">
        <v>21</v>
      </c>
      <c r="D193" s="8" t="s">
        <v>477</v>
      </c>
      <c r="E193" s="9" t="s">
        <v>92</v>
      </c>
      <c r="F193" s="10">
        <v>19</v>
      </c>
      <c r="G193" s="11">
        <v>119.22</v>
      </c>
      <c r="H193" s="11">
        <f t="shared" si="11"/>
        <v>2265.1799999999998</v>
      </c>
      <c r="I193" s="113"/>
    </row>
    <row r="194" spans="1:9" ht="39" customHeight="1" x14ac:dyDescent="0.2">
      <c r="A194" s="103" t="s">
        <v>478</v>
      </c>
      <c r="B194" s="10" t="s">
        <v>479</v>
      </c>
      <c r="C194" s="8" t="s">
        <v>21</v>
      </c>
      <c r="D194" s="8" t="s">
        <v>480</v>
      </c>
      <c r="E194" s="9" t="s">
        <v>92</v>
      </c>
      <c r="F194" s="10">
        <v>190.5</v>
      </c>
      <c r="G194" s="11">
        <v>29.5</v>
      </c>
      <c r="H194" s="11">
        <f t="shared" si="11"/>
        <v>5619.75</v>
      </c>
      <c r="I194" s="113"/>
    </row>
    <row r="195" spans="1:9" ht="39" customHeight="1" x14ac:dyDescent="0.2">
      <c r="A195" s="103" t="s">
        <v>481</v>
      </c>
      <c r="B195" s="10" t="s">
        <v>482</v>
      </c>
      <c r="C195" s="8" t="s">
        <v>21</v>
      </c>
      <c r="D195" s="8" t="s">
        <v>483</v>
      </c>
      <c r="E195" s="9" t="s">
        <v>82</v>
      </c>
      <c r="F195" s="10">
        <v>43</v>
      </c>
      <c r="G195" s="11">
        <v>972.45</v>
      </c>
      <c r="H195" s="11">
        <f t="shared" si="11"/>
        <v>41815.35</v>
      </c>
      <c r="I195" s="113"/>
    </row>
    <row r="196" spans="1:9" ht="39" customHeight="1" x14ac:dyDescent="0.2">
      <c r="A196" s="103" t="s">
        <v>484</v>
      </c>
      <c r="B196" s="10" t="s">
        <v>197</v>
      </c>
      <c r="C196" s="8" t="s">
        <v>21</v>
      </c>
      <c r="D196" s="8" t="s">
        <v>198</v>
      </c>
      <c r="E196" s="9" t="s">
        <v>199</v>
      </c>
      <c r="F196" s="10">
        <v>423</v>
      </c>
      <c r="G196" s="11">
        <v>15.17</v>
      </c>
      <c r="H196" s="11">
        <f t="shared" si="11"/>
        <v>6416.91</v>
      </c>
      <c r="I196" s="113"/>
    </row>
    <row r="197" spans="1:9" ht="39" customHeight="1" x14ac:dyDescent="0.2">
      <c r="A197" s="103" t="s">
        <v>485</v>
      </c>
      <c r="B197" s="10" t="s">
        <v>385</v>
      </c>
      <c r="C197" s="8" t="s">
        <v>21</v>
      </c>
      <c r="D197" s="8" t="s">
        <v>386</v>
      </c>
      <c r="E197" s="9" t="s">
        <v>82</v>
      </c>
      <c r="F197" s="10">
        <v>22.54</v>
      </c>
      <c r="G197" s="11">
        <v>861.27</v>
      </c>
      <c r="H197" s="11">
        <f t="shared" si="11"/>
        <v>19413.025799999999</v>
      </c>
      <c r="I197" s="113"/>
    </row>
    <row r="198" spans="1:9" ht="24" customHeight="1" x14ac:dyDescent="0.2">
      <c r="A198" s="101" t="s">
        <v>486</v>
      </c>
      <c r="B198" s="5"/>
      <c r="C198" s="5"/>
      <c r="D198" s="108" t="s">
        <v>487</v>
      </c>
      <c r="E198" s="5"/>
      <c r="F198" s="6"/>
      <c r="G198" s="5"/>
      <c r="H198" s="7">
        <f>SUM(H199:H206)</f>
        <v>118544.40000000001</v>
      </c>
      <c r="I198" s="114"/>
    </row>
    <row r="199" spans="1:9" ht="39" customHeight="1" x14ac:dyDescent="0.2">
      <c r="A199" s="103" t="s">
        <v>488</v>
      </c>
      <c r="B199" s="10" t="s">
        <v>452</v>
      </c>
      <c r="C199" s="8" t="s">
        <v>21</v>
      </c>
      <c r="D199" s="8" t="s">
        <v>453</v>
      </c>
      <c r="E199" s="9" t="s">
        <v>199</v>
      </c>
      <c r="F199" s="10">
        <v>510</v>
      </c>
      <c r="G199" s="11">
        <v>12.52</v>
      </c>
      <c r="H199" s="11">
        <f>F199*G199</f>
        <v>6385.2</v>
      </c>
      <c r="I199" s="113"/>
    </row>
    <row r="200" spans="1:9" ht="39" customHeight="1" x14ac:dyDescent="0.2">
      <c r="A200" s="103" t="s">
        <v>489</v>
      </c>
      <c r="B200" s="10" t="s">
        <v>490</v>
      </c>
      <c r="C200" s="8" t="s">
        <v>21</v>
      </c>
      <c r="D200" s="8" t="s">
        <v>491</v>
      </c>
      <c r="E200" s="9" t="s">
        <v>199</v>
      </c>
      <c r="F200" s="10">
        <v>18</v>
      </c>
      <c r="G200" s="11">
        <v>14.03</v>
      </c>
      <c r="H200" s="11">
        <f t="shared" ref="H200:H206" si="12">F200*G200</f>
        <v>252.54</v>
      </c>
      <c r="I200" s="113"/>
    </row>
    <row r="201" spans="1:9" ht="39" customHeight="1" x14ac:dyDescent="0.2">
      <c r="A201" s="103" t="s">
        <v>492</v>
      </c>
      <c r="B201" s="10" t="s">
        <v>493</v>
      </c>
      <c r="C201" s="8" t="s">
        <v>21</v>
      </c>
      <c r="D201" s="8" t="s">
        <v>494</v>
      </c>
      <c r="E201" s="9" t="s">
        <v>199</v>
      </c>
      <c r="F201" s="10">
        <v>15</v>
      </c>
      <c r="G201" s="11">
        <v>14.92</v>
      </c>
      <c r="H201" s="11">
        <f t="shared" si="12"/>
        <v>223.8</v>
      </c>
      <c r="I201" s="113"/>
    </row>
    <row r="202" spans="1:9" ht="39" customHeight="1" x14ac:dyDescent="0.2">
      <c r="A202" s="103" t="s">
        <v>495</v>
      </c>
      <c r="B202" s="10" t="s">
        <v>455</v>
      </c>
      <c r="C202" s="8" t="s">
        <v>21</v>
      </c>
      <c r="D202" s="8" t="s">
        <v>456</v>
      </c>
      <c r="E202" s="9" t="s">
        <v>199</v>
      </c>
      <c r="F202" s="10">
        <v>158</v>
      </c>
      <c r="G202" s="11">
        <v>15.77</v>
      </c>
      <c r="H202" s="11">
        <f t="shared" si="12"/>
        <v>2491.66</v>
      </c>
      <c r="I202" s="113"/>
    </row>
    <row r="203" spans="1:9" ht="26.1" customHeight="1" x14ac:dyDescent="0.2">
      <c r="A203" s="103" t="s">
        <v>496</v>
      </c>
      <c r="B203" s="10" t="s">
        <v>473</v>
      </c>
      <c r="C203" s="8" t="s">
        <v>21</v>
      </c>
      <c r="D203" s="8" t="s">
        <v>474</v>
      </c>
      <c r="E203" s="9" t="s">
        <v>92</v>
      </c>
      <c r="F203" s="10">
        <v>59</v>
      </c>
      <c r="G203" s="11">
        <v>82.7</v>
      </c>
      <c r="H203" s="11">
        <f t="shared" si="12"/>
        <v>4879.3</v>
      </c>
      <c r="I203" s="113"/>
    </row>
    <row r="204" spans="1:9" ht="26.1" customHeight="1" x14ac:dyDescent="0.2">
      <c r="A204" s="103" t="s">
        <v>497</v>
      </c>
      <c r="B204" s="10" t="s">
        <v>498</v>
      </c>
      <c r="C204" s="8" t="s">
        <v>21</v>
      </c>
      <c r="D204" s="8" t="s">
        <v>499</v>
      </c>
      <c r="E204" s="9" t="s">
        <v>92</v>
      </c>
      <c r="F204" s="10">
        <v>160</v>
      </c>
      <c r="G204" s="11">
        <v>168.07</v>
      </c>
      <c r="H204" s="11">
        <f t="shared" si="12"/>
        <v>26891.199999999997</v>
      </c>
      <c r="I204" s="113"/>
    </row>
    <row r="205" spans="1:9" ht="39" customHeight="1" x14ac:dyDescent="0.2">
      <c r="A205" s="103" t="s">
        <v>500</v>
      </c>
      <c r="B205" s="10" t="s">
        <v>482</v>
      </c>
      <c r="C205" s="8" t="s">
        <v>21</v>
      </c>
      <c r="D205" s="8" t="s">
        <v>483</v>
      </c>
      <c r="E205" s="9" t="s">
        <v>82</v>
      </c>
      <c r="F205" s="10">
        <v>52</v>
      </c>
      <c r="G205" s="11">
        <v>972.45</v>
      </c>
      <c r="H205" s="11">
        <f t="shared" si="12"/>
        <v>50567.4</v>
      </c>
      <c r="I205" s="113"/>
    </row>
    <row r="206" spans="1:9" ht="26.1" customHeight="1" x14ac:dyDescent="0.2">
      <c r="A206" s="103" t="s">
        <v>501</v>
      </c>
      <c r="B206" s="10" t="s">
        <v>359</v>
      </c>
      <c r="C206" s="8" t="s">
        <v>45</v>
      </c>
      <c r="D206" s="8" t="s">
        <v>360</v>
      </c>
      <c r="E206" s="9" t="s">
        <v>64</v>
      </c>
      <c r="F206" s="10">
        <v>90</v>
      </c>
      <c r="G206" s="11">
        <v>298.37</v>
      </c>
      <c r="H206" s="11">
        <f t="shared" si="12"/>
        <v>26853.3</v>
      </c>
      <c r="I206" s="113"/>
    </row>
    <row r="207" spans="1:9" ht="24" customHeight="1" x14ac:dyDescent="0.2">
      <c r="A207" s="101" t="s">
        <v>502</v>
      </c>
      <c r="B207" s="5"/>
      <c r="C207" s="5"/>
      <c r="D207" s="108" t="s">
        <v>503</v>
      </c>
      <c r="E207" s="5"/>
      <c r="F207" s="6"/>
      <c r="G207" s="5"/>
      <c r="H207" s="7"/>
      <c r="I207" s="114"/>
    </row>
    <row r="208" spans="1:9" ht="24" customHeight="1" x14ac:dyDescent="0.2">
      <c r="A208" s="101" t="s">
        <v>504</v>
      </c>
      <c r="B208" s="5"/>
      <c r="C208" s="5"/>
      <c r="D208" s="108" t="s">
        <v>505</v>
      </c>
      <c r="E208" s="5"/>
      <c r="F208" s="6"/>
      <c r="G208" s="5"/>
      <c r="H208" s="7">
        <f>SUM(H209:H213)</f>
        <v>97039.480800000005</v>
      </c>
      <c r="I208" s="114"/>
    </row>
    <row r="209" spans="1:9" ht="51.95" customHeight="1" x14ac:dyDescent="0.2">
      <c r="A209" s="103" t="s">
        <v>506</v>
      </c>
      <c r="B209" s="10" t="s">
        <v>507</v>
      </c>
      <c r="C209" s="8" t="s">
        <v>21</v>
      </c>
      <c r="D209" s="8" t="s">
        <v>508</v>
      </c>
      <c r="E209" s="9" t="s">
        <v>92</v>
      </c>
      <c r="F209" s="10">
        <v>365</v>
      </c>
      <c r="G209" s="11">
        <v>59.82</v>
      </c>
      <c r="H209" s="11">
        <f>F209*G209</f>
        <v>21834.3</v>
      </c>
      <c r="I209" s="113"/>
    </row>
    <row r="210" spans="1:9" ht="51.95" customHeight="1" x14ac:dyDescent="0.2">
      <c r="A210" s="103" t="s">
        <v>509</v>
      </c>
      <c r="B210" s="10" t="s">
        <v>130</v>
      </c>
      <c r="C210" s="8" t="s">
        <v>21</v>
      </c>
      <c r="D210" s="8" t="s">
        <v>131</v>
      </c>
      <c r="E210" s="9" t="s">
        <v>92</v>
      </c>
      <c r="F210" s="10">
        <v>730</v>
      </c>
      <c r="G210" s="11">
        <v>9.86</v>
      </c>
      <c r="H210" s="11">
        <f t="shared" ref="H210:H213" si="13">F210*G210</f>
        <v>7197.7999999999993</v>
      </c>
      <c r="I210" s="113"/>
    </row>
    <row r="211" spans="1:9" ht="51.95" customHeight="1" x14ac:dyDescent="0.2">
      <c r="A211" s="103" t="s">
        <v>510</v>
      </c>
      <c r="B211" s="10" t="s">
        <v>511</v>
      </c>
      <c r="C211" s="8" t="s">
        <v>21</v>
      </c>
      <c r="D211" s="8" t="s">
        <v>512</v>
      </c>
      <c r="E211" s="9" t="s">
        <v>92</v>
      </c>
      <c r="F211" s="10">
        <v>730</v>
      </c>
      <c r="G211" s="11">
        <v>60.08</v>
      </c>
      <c r="H211" s="11">
        <f t="shared" si="13"/>
        <v>43858.400000000001</v>
      </c>
      <c r="I211" s="113"/>
    </row>
    <row r="212" spans="1:9" ht="39" customHeight="1" x14ac:dyDescent="0.2">
      <c r="A212" s="103" t="s">
        <v>513</v>
      </c>
      <c r="B212" s="10" t="s">
        <v>514</v>
      </c>
      <c r="C212" s="8" t="s">
        <v>21</v>
      </c>
      <c r="D212" s="8" t="s">
        <v>515</v>
      </c>
      <c r="E212" s="9" t="s">
        <v>92</v>
      </c>
      <c r="F212" s="10">
        <v>26</v>
      </c>
      <c r="G212" s="11">
        <v>257.32</v>
      </c>
      <c r="H212" s="11">
        <f t="shared" si="13"/>
        <v>6690.32</v>
      </c>
      <c r="I212" s="113"/>
    </row>
    <row r="213" spans="1:9" ht="24" customHeight="1" x14ac:dyDescent="0.2">
      <c r="A213" s="103" t="s">
        <v>516</v>
      </c>
      <c r="B213" s="10" t="s">
        <v>407</v>
      </c>
      <c r="C213" s="8" t="s">
        <v>53</v>
      </c>
      <c r="D213" s="8" t="s">
        <v>408</v>
      </c>
      <c r="E213" s="9" t="s">
        <v>92</v>
      </c>
      <c r="F213" s="10">
        <v>17.64</v>
      </c>
      <c r="G213" s="11">
        <v>989.72</v>
      </c>
      <c r="H213" s="11">
        <f t="shared" si="13"/>
        <v>17458.660800000001</v>
      </c>
      <c r="I213" s="113"/>
    </row>
    <row r="214" spans="1:9" ht="24" customHeight="1" x14ac:dyDescent="0.2">
      <c r="A214" s="101" t="s">
        <v>517</v>
      </c>
      <c r="B214" s="5"/>
      <c r="C214" s="5"/>
      <c r="D214" s="108" t="s">
        <v>518</v>
      </c>
      <c r="E214" s="5"/>
      <c r="F214" s="6"/>
      <c r="G214" s="5"/>
      <c r="H214" s="7">
        <f>SUM(H215:H222)</f>
        <v>122474.60879999999</v>
      </c>
      <c r="I214" s="114"/>
    </row>
    <row r="215" spans="1:9" ht="39" customHeight="1" x14ac:dyDescent="0.2">
      <c r="A215" s="103" t="s">
        <v>519</v>
      </c>
      <c r="B215" s="10" t="s">
        <v>520</v>
      </c>
      <c r="C215" s="8" t="s">
        <v>21</v>
      </c>
      <c r="D215" s="8" t="s">
        <v>521</v>
      </c>
      <c r="E215" s="9" t="s">
        <v>42</v>
      </c>
      <c r="F215" s="10">
        <v>8</v>
      </c>
      <c r="G215" s="11">
        <v>2039.87</v>
      </c>
      <c r="H215" s="11">
        <f>F215*G215</f>
        <v>16318.96</v>
      </c>
      <c r="I215" s="113"/>
    </row>
    <row r="216" spans="1:9" ht="26.1" customHeight="1" x14ac:dyDescent="0.2">
      <c r="A216" s="103" t="s">
        <v>522</v>
      </c>
      <c r="B216" s="10" t="s">
        <v>366</v>
      </c>
      <c r="C216" s="8" t="s">
        <v>21</v>
      </c>
      <c r="D216" s="8" t="s">
        <v>367</v>
      </c>
      <c r="E216" s="9" t="s">
        <v>92</v>
      </c>
      <c r="F216" s="10">
        <v>73</v>
      </c>
      <c r="G216" s="11">
        <v>601.92999999999995</v>
      </c>
      <c r="H216" s="11">
        <f t="shared" ref="H216:H222" si="14">F216*G216</f>
        <v>43940.89</v>
      </c>
      <c r="I216" s="113"/>
    </row>
    <row r="217" spans="1:9" ht="65.099999999999994" customHeight="1" x14ac:dyDescent="0.2">
      <c r="A217" s="104" t="s">
        <v>523</v>
      </c>
      <c r="B217" s="14" t="s">
        <v>524</v>
      </c>
      <c r="C217" s="12" t="s">
        <v>21</v>
      </c>
      <c r="D217" s="12" t="s">
        <v>525</v>
      </c>
      <c r="E217" s="13" t="s">
        <v>526</v>
      </c>
      <c r="F217" s="14">
        <v>17</v>
      </c>
      <c r="G217" s="15">
        <v>138.29</v>
      </c>
      <c r="H217" s="11">
        <f t="shared" si="14"/>
        <v>2350.9299999999998</v>
      </c>
      <c r="I217" s="115"/>
    </row>
    <row r="218" spans="1:9" ht="26.1" customHeight="1" x14ac:dyDescent="0.2">
      <c r="A218" s="103" t="s">
        <v>527</v>
      </c>
      <c r="B218" s="10" t="s">
        <v>528</v>
      </c>
      <c r="C218" s="8" t="s">
        <v>45</v>
      </c>
      <c r="D218" s="8" t="s">
        <v>529</v>
      </c>
      <c r="E218" s="9" t="s">
        <v>42</v>
      </c>
      <c r="F218" s="10">
        <v>4</v>
      </c>
      <c r="G218" s="11">
        <v>1403.77</v>
      </c>
      <c r="H218" s="11">
        <f t="shared" si="14"/>
        <v>5615.08</v>
      </c>
      <c r="I218" s="113"/>
    </row>
    <row r="219" spans="1:9" ht="26.1" customHeight="1" x14ac:dyDescent="0.2">
      <c r="A219" s="104" t="s">
        <v>530</v>
      </c>
      <c r="B219" s="14" t="s">
        <v>531</v>
      </c>
      <c r="C219" s="12" t="s">
        <v>21</v>
      </c>
      <c r="D219" s="12" t="s">
        <v>532</v>
      </c>
      <c r="E219" s="13" t="s">
        <v>42</v>
      </c>
      <c r="F219" s="14">
        <v>5</v>
      </c>
      <c r="G219" s="15">
        <v>45.56</v>
      </c>
      <c r="H219" s="11">
        <f t="shared" si="14"/>
        <v>227.8</v>
      </c>
      <c r="I219" s="115"/>
    </row>
    <row r="220" spans="1:9" ht="65.099999999999994" customHeight="1" x14ac:dyDescent="0.2">
      <c r="A220" s="103" t="s">
        <v>533</v>
      </c>
      <c r="B220" s="10" t="s">
        <v>534</v>
      </c>
      <c r="C220" s="8" t="s">
        <v>21</v>
      </c>
      <c r="D220" s="8" t="s">
        <v>535</v>
      </c>
      <c r="E220" s="9" t="s">
        <v>42</v>
      </c>
      <c r="F220" s="10">
        <v>1</v>
      </c>
      <c r="G220" s="11">
        <v>1767.28</v>
      </c>
      <c r="H220" s="11">
        <f t="shared" si="14"/>
        <v>1767.28</v>
      </c>
      <c r="I220" s="113"/>
    </row>
    <row r="221" spans="1:9" ht="24" customHeight="1" x14ac:dyDescent="0.2">
      <c r="A221" s="103" t="s">
        <v>536</v>
      </c>
      <c r="B221" s="10" t="s">
        <v>376</v>
      </c>
      <c r="C221" s="8" t="s">
        <v>45</v>
      </c>
      <c r="D221" s="8" t="s">
        <v>377</v>
      </c>
      <c r="E221" s="9" t="s">
        <v>92</v>
      </c>
      <c r="F221" s="10">
        <v>47</v>
      </c>
      <c r="G221" s="11">
        <v>1020.9</v>
      </c>
      <c r="H221" s="11">
        <f t="shared" si="14"/>
        <v>47982.299999999996</v>
      </c>
      <c r="I221" s="113"/>
    </row>
    <row r="222" spans="1:9" ht="39" customHeight="1" x14ac:dyDescent="0.2">
      <c r="A222" s="103" t="s">
        <v>537</v>
      </c>
      <c r="B222" s="10" t="s">
        <v>538</v>
      </c>
      <c r="C222" s="8" t="s">
        <v>539</v>
      </c>
      <c r="D222" s="8" t="s">
        <v>540</v>
      </c>
      <c r="E222" s="9" t="s">
        <v>92</v>
      </c>
      <c r="F222" s="10">
        <v>56.04</v>
      </c>
      <c r="G222" s="11">
        <v>76.22</v>
      </c>
      <c r="H222" s="11">
        <f t="shared" si="14"/>
        <v>4271.3688000000002</v>
      </c>
      <c r="I222" s="113"/>
    </row>
    <row r="223" spans="1:9" ht="24" customHeight="1" x14ac:dyDescent="0.2">
      <c r="A223" s="101" t="s">
        <v>541</v>
      </c>
      <c r="B223" s="5"/>
      <c r="C223" s="5"/>
      <c r="D223" s="108" t="s">
        <v>542</v>
      </c>
      <c r="E223" s="5"/>
      <c r="F223" s="6"/>
      <c r="G223" s="5"/>
      <c r="H223" s="7"/>
      <c r="I223" s="114"/>
    </row>
    <row r="224" spans="1:9" ht="24" customHeight="1" x14ac:dyDescent="0.2">
      <c r="A224" s="101" t="s">
        <v>543</v>
      </c>
      <c r="B224" s="5"/>
      <c r="C224" s="5"/>
      <c r="D224" s="108" t="s">
        <v>544</v>
      </c>
      <c r="E224" s="5"/>
      <c r="F224" s="6"/>
      <c r="G224" s="5"/>
      <c r="H224" s="7">
        <f>SUM(H225:H226)</f>
        <v>100970</v>
      </c>
      <c r="I224" s="114"/>
    </row>
    <row r="225" spans="1:9" ht="39" customHeight="1" x14ac:dyDescent="0.2">
      <c r="A225" s="103" t="s">
        <v>545</v>
      </c>
      <c r="B225" s="10" t="s">
        <v>546</v>
      </c>
      <c r="C225" s="8" t="s">
        <v>21</v>
      </c>
      <c r="D225" s="8" t="s">
        <v>547</v>
      </c>
      <c r="E225" s="9" t="s">
        <v>92</v>
      </c>
      <c r="F225" s="10">
        <v>500</v>
      </c>
      <c r="G225" s="11">
        <v>10.84</v>
      </c>
      <c r="H225" s="11">
        <f>F225*G225</f>
        <v>5420</v>
      </c>
      <c r="I225" s="113"/>
    </row>
    <row r="226" spans="1:9" ht="39" customHeight="1" x14ac:dyDescent="0.2">
      <c r="A226" s="103" t="s">
        <v>548</v>
      </c>
      <c r="B226" s="10" t="s">
        <v>145</v>
      </c>
      <c r="C226" s="8" t="s">
        <v>21</v>
      </c>
      <c r="D226" s="8" t="s">
        <v>146</v>
      </c>
      <c r="E226" s="9" t="s">
        <v>92</v>
      </c>
      <c r="F226" s="10">
        <v>500</v>
      </c>
      <c r="G226" s="11">
        <v>191.1</v>
      </c>
      <c r="H226" s="11">
        <f>F226*G226</f>
        <v>95550</v>
      </c>
      <c r="I226" s="113"/>
    </row>
    <row r="227" spans="1:9" ht="24" customHeight="1" x14ac:dyDescent="0.2">
      <c r="A227" s="101" t="s">
        <v>549</v>
      </c>
      <c r="B227" s="5"/>
      <c r="C227" s="5"/>
      <c r="D227" s="108" t="s">
        <v>550</v>
      </c>
      <c r="E227" s="5"/>
      <c r="F227" s="6"/>
      <c r="G227" s="5"/>
      <c r="H227" s="7">
        <f>SUM(H228:H229)</f>
        <v>14411.720000000001</v>
      </c>
      <c r="I227" s="114"/>
    </row>
    <row r="228" spans="1:9" ht="26.1" customHeight="1" x14ac:dyDescent="0.2">
      <c r="A228" s="103" t="s">
        <v>551</v>
      </c>
      <c r="B228" s="10" t="s">
        <v>552</v>
      </c>
      <c r="C228" s="8" t="s">
        <v>21</v>
      </c>
      <c r="D228" s="8" t="s">
        <v>553</v>
      </c>
      <c r="E228" s="9" t="s">
        <v>92</v>
      </c>
      <c r="F228" s="10">
        <v>210</v>
      </c>
      <c r="G228" s="11">
        <v>46.76</v>
      </c>
      <c r="H228" s="11">
        <f>F228*G228</f>
        <v>9819.6</v>
      </c>
      <c r="I228" s="113"/>
    </row>
    <row r="229" spans="1:9" ht="26.1" customHeight="1" x14ac:dyDescent="0.2">
      <c r="A229" s="103" t="s">
        <v>554</v>
      </c>
      <c r="B229" s="10" t="s">
        <v>160</v>
      </c>
      <c r="C229" s="8" t="s">
        <v>21</v>
      </c>
      <c r="D229" s="8" t="s">
        <v>161</v>
      </c>
      <c r="E229" s="9" t="s">
        <v>92</v>
      </c>
      <c r="F229" s="10">
        <v>26</v>
      </c>
      <c r="G229" s="11">
        <v>176.62</v>
      </c>
      <c r="H229" s="11">
        <f>F229*G229</f>
        <v>4592.12</v>
      </c>
      <c r="I229" s="113"/>
    </row>
    <row r="230" spans="1:9" ht="24" customHeight="1" x14ac:dyDescent="0.2">
      <c r="A230" s="101" t="s">
        <v>555</v>
      </c>
      <c r="B230" s="5"/>
      <c r="C230" s="5"/>
      <c r="D230" s="108" t="s">
        <v>556</v>
      </c>
      <c r="E230" s="5"/>
      <c r="F230" s="6"/>
      <c r="G230" s="5"/>
      <c r="H230" s="7"/>
      <c r="I230" s="114"/>
    </row>
    <row r="231" spans="1:9" ht="24" customHeight="1" x14ac:dyDescent="0.2">
      <c r="A231" s="101" t="s">
        <v>557</v>
      </c>
      <c r="B231" s="5"/>
      <c r="C231" s="5"/>
      <c r="D231" s="108" t="s">
        <v>558</v>
      </c>
      <c r="E231" s="5"/>
      <c r="F231" s="6"/>
      <c r="G231" s="5"/>
      <c r="H231" s="7">
        <f>SUM(H232:H235)</f>
        <v>42093.599999999999</v>
      </c>
      <c r="I231" s="114"/>
    </row>
    <row r="232" spans="1:9" ht="51.95" customHeight="1" x14ac:dyDescent="0.2">
      <c r="A232" s="103" t="s">
        <v>559</v>
      </c>
      <c r="B232" s="10" t="s">
        <v>560</v>
      </c>
      <c r="C232" s="8" t="s">
        <v>21</v>
      </c>
      <c r="D232" s="8" t="s">
        <v>561</v>
      </c>
      <c r="E232" s="9" t="s">
        <v>92</v>
      </c>
      <c r="F232" s="10">
        <v>110</v>
      </c>
      <c r="G232" s="11">
        <v>84.03</v>
      </c>
      <c r="H232" s="11">
        <f>F232*G232</f>
        <v>9243.2999999999993</v>
      </c>
      <c r="I232" s="113"/>
    </row>
    <row r="233" spans="1:9" ht="39" customHeight="1" x14ac:dyDescent="0.2">
      <c r="A233" s="103" t="s">
        <v>562</v>
      </c>
      <c r="B233" s="10" t="s">
        <v>204</v>
      </c>
      <c r="C233" s="8" t="s">
        <v>21</v>
      </c>
      <c r="D233" s="8" t="s">
        <v>205</v>
      </c>
      <c r="E233" s="9" t="s">
        <v>92</v>
      </c>
      <c r="F233" s="10">
        <v>15</v>
      </c>
      <c r="G233" s="11">
        <v>72.959999999999994</v>
      </c>
      <c r="H233" s="11">
        <f t="shared" ref="H233:H235" si="15">F233*G233</f>
        <v>1094.3999999999999</v>
      </c>
      <c r="I233" s="113"/>
    </row>
    <row r="234" spans="1:9" ht="39" customHeight="1" x14ac:dyDescent="0.2">
      <c r="A234" s="103" t="s">
        <v>563</v>
      </c>
      <c r="B234" s="10" t="s">
        <v>564</v>
      </c>
      <c r="C234" s="8" t="s">
        <v>21</v>
      </c>
      <c r="D234" s="8" t="s">
        <v>565</v>
      </c>
      <c r="E234" s="9" t="s">
        <v>92</v>
      </c>
      <c r="F234" s="10">
        <v>210</v>
      </c>
      <c r="G234" s="11">
        <v>122.71</v>
      </c>
      <c r="H234" s="11">
        <f t="shared" si="15"/>
        <v>25769.1</v>
      </c>
      <c r="I234" s="113"/>
    </row>
    <row r="235" spans="1:9" ht="39" customHeight="1" x14ac:dyDescent="0.2">
      <c r="A235" s="103" t="s">
        <v>566</v>
      </c>
      <c r="B235" s="10" t="s">
        <v>163</v>
      </c>
      <c r="C235" s="8" t="s">
        <v>21</v>
      </c>
      <c r="D235" s="8" t="s">
        <v>164</v>
      </c>
      <c r="E235" s="9" t="s">
        <v>64</v>
      </c>
      <c r="F235" s="10">
        <v>36</v>
      </c>
      <c r="G235" s="11">
        <v>166.3</v>
      </c>
      <c r="H235" s="11">
        <f t="shared" si="15"/>
        <v>5986.8</v>
      </c>
      <c r="I235" s="113"/>
    </row>
    <row r="236" spans="1:9" ht="24" customHeight="1" x14ac:dyDescent="0.2">
      <c r="A236" s="101" t="s">
        <v>567</v>
      </c>
      <c r="B236" s="5"/>
      <c r="C236" s="5"/>
      <c r="D236" s="108" t="s">
        <v>568</v>
      </c>
      <c r="E236" s="5"/>
      <c r="F236" s="6"/>
      <c r="G236" s="5"/>
      <c r="H236" s="7">
        <f>SUM(H237:H245)</f>
        <v>67795.44</v>
      </c>
      <c r="I236" s="114"/>
    </row>
    <row r="237" spans="1:9" ht="26.1" customHeight="1" x14ac:dyDescent="0.2">
      <c r="A237" s="103" t="s">
        <v>569</v>
      </c>
      <c r="B237" s="10" t="s">
        <v>570</v>
      </c>
      <c r="C237" s="8" t="s">
        <v>45</v>
      </c>
      <c r="D237" s="8" t="s">
        <v>571</v>
      </c>
      <c r="E237" s="9" t="s">
        <v>92</v>
      </c>
      <c r="F237" s="10">
        <v>730</v>
      </c>
      <c r="G237" s="11">
        <v>22.94</v>
      </c>
      <c r="H237" s="11">
        <f>F237*G237</f>
        <v>16746.2</v>
      </c>
      <c r="I237" s="113"/>
    </row>
    <row r="238" spans="1:9" ht="26.1" customHeight="1" x14ac:dyDescent="0.2">
      <c r="A238" s="103" t="s">
        <v>572</v>
      </c>
      <c r="B238" s="10" t="s">
        <v>573</v>
      </c>
      <c r="C238" s="8" t="s">
        <v>21</v>
      </c>
      <c r="D238" s="8" t="s">
        <v>574</v>
      </c>
      <c r="E238" s="9" t="s">
        <v>92</v>
      </c>
      <c r="F238" s="10">
        <v>730</v>
      </c>
      <c r="G238" s="11">
        <v>3.87</v>
      </c>
      <c r="H238" s="11">
        <f t="shared" ref="H238:H245" si="16">F238*G238</f>
        <v>2825.1</v>
      </c>
      <c r="I238" s="113"/>
    </row>
    <row r="239" spans="1:9" ht="24" customHeight="1" x14ac:dyDescent="0.2">
      <c r="A239" s="103" t="s">
        <v>575</v>
      </c>
      <c r="B239" s="10" t="s">
        <v>576</v>
      </c>
      <c r="C239" s="8" t="s">
        <v>45</v>
      </c>
      <c r="D239" s="8" t="s">
        <v>577</v>
      </c>
      <c r="E239" s="9" t="s">
        <v>92</v>
      </c>
      <c r="F239" s="10">
        <v>458</v>
      </c>
      <c r="G239" s="11">
        <v>19.829999999999998</v>
      </c>
      <c r="H239" s="11">
        <f t="shared" si="16"/>
        <v>9082.14</v>
      </c>
      <c r="I239" s="113"/>
    </row>
    <row r="240" spans="1:9" ht="26.1" customHeight="1" x14ac:dyDescent="0.2">
      <c r="A240" s="103" t="s">
        <v>578</v>
      </c>
      <c r="B240" s="10" t="s">
        <v>579</v>
      </c>
      <c r="C240" s="8" t="s">
        <v>21</v>
      </c>
      <c r="D240" s="8" t="s">
        <v>580</v>
      </c>
      <c r="E240" s="9" t="s">
        <v>92</v>
      </c>
      <c r="F240" s="10">
        <v>272</v>
      </c>
      <c r="G240" s="11">
        <v>20.079999999999998</v>
      </c>
      <c r="H240" s="11">
        <f t="shared" si="16"/>
        <v>5461.7599999999993</v>
      </c>
      <c r="I240" s="113"/>
    </row>
    <row r="241" spans="1:9" ht="39" customHeight="1" x14ac:dyDescent="0.2">
      <c r="A241" s="103" t="s">
        <v>581</v>
      </c>
      <c r="B241" s="10" t="s">
        <v>582</v>
      </c>
      <c r="C241" s="8" t="s">
        <v>21</v>
      </c>
      <c r="D241" s="8" t="s">
        <v>583</v>
      </c>
      <c r="E241" s="9" t="s">
        <v>92</v>
      </c>
      <c r="F241" s="10">
        <v>272</v>
      </c>
      <c r="G241" s="11">
        <v>22.49</v>
      </c>
      <c r="H241" s="11">
        <f t="shared" si="16"/>
        <v>6117.28</v>
      </c>
      <c r="I241" s="113"/>
    </row>
    <row r="242" spans="1:9" ht="26.1" customHeight="1" x14ac:dyDescent="0.2">
      <c r="A242" s="103" t="s">
        <v>584</v>
      </c>
      <c r="B242" s="10" t="s">
        <v>175</v>
      </c>
      <c r="C242" s="8" t="s">
        <v>21</v>
      </c>
      <c r="D242" s="8" t="s">
        <v>176</v>
      </c>
      <c r="E242" s="9" t="s">
        <v>92</v>
      </c>
      <c r="F242" s="10">
        <v>458</v>
      </c>
      <c r="G242" s="11">
        <v>13.62</v>
      </c>
      <c r="H242" s="11">
        <f t="shared" si="16"/>
        <v>6237.96</v>
      </c>
      <c r="I242" s="113"/>
    </row>
    <row r="243" spans="1:9" ht="26.1" customHeight="1" x14ac:dyDescent="0.2">
      <c r="A243" s="103" t="s">
        <v>585</v>
      </c>
      <c r="B243" s="10" t="s">
        <v>586</v>
      </c>
      <c r="C243" s="8" t="s">
        <v>21</v>
      </c>
      <c r="D243" s="8" t="s">
        <v>587</v>
      </c>
      <c r="E243" s="9" t="s">
        <v>92</v>
      </c>
      <c r="F243" s="10">
        <v>625</v>
      </c>
      <c r="G243" s="11">
        <v>2.1800000000000002</v>
      </c>
      <c r="H243" s="11">
        <f t="shared" si="16"/>
        <v>1362.5</v>
      </c>
      <c r="I243" s="113"/>
    </row>
    <row r="244" spans="1:9" ht="26.1" customHeight="1" x14ac:dyDescent="0.2">
      <c r="A244" s="103" t="s">
        <v>588</v>
      </c>
      <c r="B244" s="10" t="s">
        <v>589</v>
      </c>
      <c r="C244" s="8" t="s">
        <v>21</v>
      </c>
      <c r="D244" s="8" t="s">
        <v>590</v>
      </c>
      <c r="E244" s="9" t="s">
        <v>92</v>
      </c>
      <c r="F244" s="10">
        <v>625</v>
      </c>
      <c r="G244" s="11">
        <v>12.39</v>
      </c>
      <c r="H244" s="11">
        <f t="shared" si="16"/>
        <v>7743.75</v>
      </c>
      <c r="I244" s="113"/>
    </row>
    <row r="245" spans="1:9" ht="39" customHeight="1" x14ac:dyDescent="0.2">
      <c r="A245" s="103" t="s">
        <v>591</v>
      </c>
      <c r="B245" s="10" t="s">
        <v>592</v>
      </c>
      <c r="C245" s="8" t="s">
        <v>21</v>
      </c>
      <c r="D245" s="8" t="s">
        <v>593</v>
      </c>
      <c r="E245" s="9" t="s">
        <v>92</v>
      </c>
      <c r="F245" s="10">
        <v>625</v>
      </c>
      <c r="G245" s="11">
        <v>19.55</v>
      </c>
      <c r="H245" s="11">
        <f t="shared" si="16"/>
        <v>12218.75</v>
      </c>
      <c r="I245" s="113"/>
    </row>
    <row r="246" spans="1:9" ht="24" customHeight="1" x14ac:dyDescent="0.2">
      <c r="A246" s="101" t="s">
        <v>594</v>
      </c>
      <c r="B246" s="5"/>
      <c r="C246" s="5"/>
      <c r="D246" s="108" t="s">
        <v>595</v>
      </c>
      <c r="E246" s="5"/>
      <c r="F246" s="6"/>
      <c r="G246" s="5"/>
      <c r="H246" s="7">
        <f>SUM(H247:H250)</f>
        <v>12945.88</v>
      </c>
      <c r="I246" s="114"/>
    </row>
    <row r="247" spans="1:9" ht="51.95" customHeight="1" x14ac:dyDescent="0.2">
      <c r="A247" s="103" t="s">
        <v>596</v>
      </c>
      <c r="B247" s="10" t="s">
        <v>597</v>
      </c>
      <c r="C247" s="8" t="s">
        <v>21</v>
      </c>
      <c r="D247" s="8" t="s">
        <v>598</v>
      </c>
      <c r="E247" s="9" t="s">
        <v>92</v>
      </c>
      <c r="F247" s="10">
        <v>58</v>
      </c>
      <c r="G247" s="11">
        <v>57.78</v>
      </c>
      <c r="H247" s="11">
        <f>F247*G247</f>
        <v>3351.2400000000002</v>
      </c>
      <c r="I247" s="113"/>
    </row>
    <row r="248" spans="1:9" ht="26.1" customHeight="1" x14ac:dyDescent="0.2">
      <c r="A248" s="103" t="s">
        <v>599</v>
      </c>
      <c r="B248" s="10" t="s">
        <v>210</v>
      </c>
      <c r="C248" s="8" t="s">
        <v>21</v>
      </c>
      <c r="D248" s="8" t="s">
        <v>211</v>
      </c>
      <c r="E248" s="9" t="s">
        <v>64</v>
      </c>
      <c r="F248" s="10">
        <v>28</v>
      </c>
      <c r="G248" s="11">
        <v>124.62</v>
      </c>
      <c r="H248" s="11">
        <f t="shared" ref="H248:H250" si="17">F248*G248</f>
        <v>3489.36</v>
      </c>
      <c r="I248" s="113"/>
    </row>
    <row r="249" spans="1:9" ht="26.1" customHeight="1" x14ac:dyDescent="0.2">
      <c r="A249" s="103" t="s">
        <v>600</v>
      </c>
      <c r="B249" s="10" t="s">
        <v>601</v>
      </c>
      <c r="C249" s="8" t="s">
        <v>21</v>
      </c>
      <c r="D249" s="8" t="s">
        <v>602</v>
      </c>
      <c r="E249" s="9" t="s">
        <v>64</v>
      </c>
      <c r="F249" s="10">
        <v>74</v>
      </c>
      <c r="G249" s="11">
        <v>37.119999999999997</v>
      </c>
      <c r="H249" s="11">
        <f t="shared" si="17"/>
        <v>2746.8799999999997</v>
      </c>
      <c r="I249" s="113"/>
    </row>
    <row r="250" spans="1:9" ht="24" customHeight="1" x14ac:dyDescent="0.2">
      <c r="A250" s="103" t="s">
        <v>603</v>
      </c>
      <c r="B250" s="10" t="s">
        <v>604</v>
      </c>
      <c r="C250" s="8" t="s">
        <v>45</v>
      </c>
      <c r="D250" s="8" t="s">
        <v>605</v>
      </c>
      <c r="E250" s="9" t="s">
        <v>64</v>
      </c>
      <c r="F250" s="10">
        <v>40</v>
      </c>
      <c r="G250" s="11">
        <v>83.96</v>
      </c>
      <c r="H250" s="11">
        <f t="shared" si="17"/>
        <v>3358.3999999999996</v>
      </c>
      <c r="I250" s="113"/>
    </row>
    <row r="251" spans="1:9" ht="26.1" customHeight="1" x14ac:dyDescent="0.2">
      <c r="A251" s="101" t="s">
        <v>606</v>
      </c>
      <c r="B251" s="5"/>
      <c r="C251" s="5"/>
      <c r="D251" s="109" t="s">
        <v>1074</v>
      </c>
      <c r="E251" s="5"/>
      <c r="F251" s="6"/>
      <c r="G251" s="5"/>
      <c r="H251" s="7"/>
      <c r="I251" s="114"/>
    </row>
    <row r="252" spans="1:9" ht="26.1" customHeight="1" x14ac:dyDescent="0.2">
      <c r="A252" s="101" t="s">
        <v>607</v>
      </c>
      <c r="B252" s="5"/>
      <c r="C252" s="5"/>
      <c r="D252" s="108" t="s">
        <v>608</v>
      </c>
      <c r="E252" s="5"/>
      <c r="F252" s="6"/>
      <c r="G252" s="5"/>
      <c r="H252" s="7"/>
      <c r="I252" s="111">
        <f>SUM(H253:H317)*0.5</f>
        <v>923111.34190000012</v>
      </c>
    </row>
    <row r="253" spans="1:9" ht="24" customHeight="1" x14ac:dyDescent="0.2">
      <c r="A253" s="101" t="s">
        <v>609</v>
      </c>
      <c r="B253" s="5"/>
      <c r="C253" s="5"/>
      <c r="D253" s="108" t="s">
        <v>610</v>
      </c>
      <c r="E253" s="5"/>
      <c r="F253" s="6"/>
      <c r="G253" s="5"/>
      <c r="H253" s="7">
        <f>SUM(H254:H266)</f>
        <v>176688.98</v>
      </c>
      <c r="I253" s="114"/>
    </row>
    <row r="254" spans="1:9" ht="39" customHeight="1" x14ac:dyDescent="0.2">
      <c r="A254" s="103" t="s">
        <v>611</v>
      </c>
      <c r="B254" s="10" t="s">
        <v>347</v>
      </c>
      <c r="C254" s="8" t="s">
        <v>21</v>
      </c>
      <c r="D254" s="8" t="s">
        <v>348</v>
      </c>
      <c r="E254" s="9" t="s">
        <v>82</v>
      </c>
      <c r="F254" s="10">
        <v>50</v>
      </c>
      <c r="G254" s="11">
        <v>106.44</v>
      </c>
      <c r="H254" s="11">
        <f>F254*G254</f>
        <v>5322</v>
      </c>
      <c r="I254" s="113"/>
    </row>
    <row r="255" spans="1:9" ht="39" customHeight="1" x14ac:dyDescent="0.2">
      <c r="A255" s="103" t="s">
        <v>612</v>
      </c>
      <c r="B255" s="10" t="s">
        <v>352</v>
      </c>
      <c r="C255" s="8" t="s">
        <v>21</v>
      </c>
      <c r="D255" s="8" t="s">
        <v>353</v>
      </c>
      <c r="E255" s="9" t="s">
        <v>199</v>
      </c>
      <c r="F255" s="10">
        <v>96</v>
      </c>
      <c r="G255" s="11">
        <v>16.059999999999999</v>
      </c>
      <c r="H255" s="11">
        <f t="shared" ref="H255:H266" si="18">F255*G255</f>
        <v>1541.7599999999998</v>
      </c>
      <c r="I255" s="113"/>
    </row>
    <row r="256" spans="1:9" ht="39" customHeight="1" x14ac:dyDescent="0.2">
      <c r="A256" s="103" t="s">
        <v>613</v>
      </c>
      <c r="B256" s="10" t="s">
        <v>455</v>
      </c>
      <c r="C256" s="8" t="s">
        <v>21</v>
      </c>
      <c r="D256" s="8" t="s">
        <v>456</v>
      </c>
      <c r="E256" s="9" t="s">
        <v>199</v>
      </c>
      <c r="F256" s="10">
        <v>204</v>
      </c>
      <c r="G256" s="11">
        <v>15.77</v>
      </c>
      <c r="H256" s="11">
        <f t="shared" si="18"/>
        <v>3217.08</v>
      </c>
      <c r="I256" s="113"/>
    </row>
    <row r="257" spans="1:9" ht="39" customHeight="1" x14ac:dyDescent="0.2">
      <c r="A257" s="103" t="s">
        <v>614</v>
      </c>
      <c r="B257" s="10" t="s">
        <v>452</v>
      </c>
      <c r="C257" s="8" t="s">
        <v>21</v>
      </c>
      <c r="D257" s="8" t="s">
        <v>453</v>
      </c>
      <c r="E257" s="9" t="s">
        <v>199</v>
      </c>
      <c r="F257" s="10">
        <v>126</v>
      </c>
      <c r="G257" s="11">
        <v>12.52</v>
      </c>
      <c r="H257" s="11">
        <f t="shared" si="18"/>
        <v>1577.52</v>
      </c>
      <c r="I257" s="113"/>
    </row>
    <row r="258" spans="1:9" ht="39" customHeight="1" x14ac:dyDescent="0.2">
      <c r="A258" s="103" t="s">
        <v>615</v>
      </c>
      <c r="B258" s="10" t="s">
        <v>616</v>
      </c>
      <c r="C258" s="8" t="s">
        <v>21</v>
      </c>
      <c r="D258" s="8" t="s">
        <v>617</v>
      </c>
      <c r="E258" s="9" t="s">
        <v>199</v>
      </c>
      <c r="F258" s="10">
        <v>808</v>
      </c>
      <c r="G258" s="11">
        <v>10.52</v>
      </c>
      <c r="H258" s="11">
        <f t="shared" si="18"/>
        <v>8500.16</v>
      </c>
      <c r="I258" s="113"/>
    </row>
    <row r="259" spans="1:9" ht="39" customHeight="1" x14ac:dyDescent="0.2">
      <c r="A259" s="103" t="s">
        <v>618</v>
      </c>
      <c r="B259" s="10" t="s">
        <v>467</v>
      </c>
      <c r="C259" s="8" t="s">
        <v>21</v>
      </c>
      <c r="D259" s="8" t="s">
        <v>468</v>
      </c>
      <c r="E259" s="9" t="s">
        <v>92</v>
      </c>
      <c r="F259" s="10">
        <v>20</v>
      </c>
      <c r="G259" s="11">
        <v>123.33</v>
      </c>
      <c r="H259" s="11">
        <f t="shared" si="18"/>
        <v>2466.6</v>
      </c>
      <c r="I259" s="113"/>
    </row>
    <row r="260" spans="1:9" ht="26.1" customHeight="1" x14ac:dyDescent="0.2">
      <c r="A260" s="103" t="s">
        <v>619</v>
      </c>
      <c r="B260" s="10" t="s">
        <v>473</v>
      </c>
      <c r="C260" s="8" t="s">
        <v>21</v>
      </c>
      <c r="D260" s="8" t="s">
        <v>474</v>
      </c>
      <c r="E260" s="9" t="s">
        <v>92</v>
      </c>
      <c r="F260" s="10">
        <v>44</v>
      </c>
      <c r="G260" s="11">
        <v>82.7</v>
      </c>
      <c r="H260" s="11">
        <f t="shared" si="18"/>
        <v>3638.8</v>
      </c>
      <c r="I260" s="113"/>
    </row>
    <row r="261" spans="1:9" ht="39" customHeight="1" x14ac:dyDescent="0.2">
      <c r="A261" s="103" t="s">
        <v>620</v>
      </c>
      <c r="B261" s="10" t="s">
        <v>621</v>
      </c>
      <c r="C261" s="8" t="s">
        <v>21</v>
      </c>
      <c r="D261" s="8" t="s">
        <v>622</v>
      </c>
      <c r="E261" s="9" t="s">
        <v>92</v>
      </c>
      <c r="F261" s="10">
        <v>195</v>
      </c>
      <c r="G261" s="11">
        <v>58.59</v>
      </c>
      <c r="H261" s="11">
        <f t="shared" si="18"/>
        <v>11425.050000000001</v>
      </c>
      <c r="I261" s="113"/>
    </row>
    <row r="262" spans="1:9" ht="39" customHeight="1" x14ac:dyDescent="0.2">
      <c r="A262" s="103" t="s">
        <v>623</v>
      </c>
      <c r="B262" s="10" t="s">
        <v>482</v>
      </c>
      <c r="C262" s="8" t="s">
        <v>21</v>
      </c>
      <c r="D262" s="8" t="s">
        <v>483</v>
      </c>
      <c r="E262" s="9" t="s">
        <v>82</v>
      </c>
      <c r="F262" s="10">
        <v>13</v>
      </c>
      <c r="G262" s="11">
        <v>972.45</v>
      </c>
      <c r="H262" s="11">
        <f t="shared" si="18"/>
        <v>12641.85</v>
      </c>
      <c r="I262" s="113"/>
    </row>
    <row r="263" spans="1:9" ht="39" customHeight="1" x14ac:dyDescent="0.2">
      <c r="A263" s="103" t="s">
        <v>624</v>
      </c>
      <c r="B263" s="10" t="s">
        <v>625</v>
      </c>
      <c r="C263" s="8" t="s">
        <v>21</v>
      </c>
      <c r="D263" s="8" t="s">
        <v>626</v>
      </c>
      <c r="E263" s="9" t="s">
        <v>199</v>
      </c>
      <c r="F263" s="10">
        <v>2464</v>
      </c>
      <c r="G263" s="11">
        <v>11.79</v>
      </c>
      <c r="H263" s="11">
        <f t="shared" si="18"/>
        <v>29050.559999999998</v>
      </c>
      <c r="I263" s="113"/>
    </row>
    <row r="264" spans="1:9" ht="39" customHeight="1" x14ac:dyDescent="0.2">
      <c r="A264" s="103" t="s">
        <v>627</v>
      </c>
      <c r="B264" s="10" t="s">
        <v>482</v>
      </c>
      <c r="C264" s="8" t="s">
        <v>21</v>
      </c>
      <c r="D264" s="8" t="s">
        <v>483</v>
      </c>
      <c r="E264" s="9" t="s">
        <v>82</v>
      </c>
      <c r="F264" s="10">
        <v>44</v>
      </c>
      <c r="G264" s="11">
        <v>972.45</v>
      </c>
      <c r="H264" s="11">
        <f t="shared" si="18"/>
        <v>42787.8</v>
      </c>
      <c r="I264" s="113"/>
    </row>
    <row r="265" spans="1:9" ht="39" customHeight="1" x14ac:dyDescent="0.2">
      <c r="A265" s="103" t="s">
        <v>628</v>
      </c>
      <c r="B265" s="10" t="s">
        <v>476</v>
      </c>
      <c r="C265" s="8" t="s">
        <v>21</v>
      </c>
      <c r="D265" s="8" t="s">
        <v>477</v>
      </c>
      <c r="E265" s="9" t="s">
        <v>92</v>
      </c>
      <c r="F265" s="10">
        <v>140</v>
      </c>
      <c r="G265" s="11">
        <v>119.22</v>
      </c>
      <c r="H265" s="11">
        <f t="shared" si="18"/>
        <v>16690.8</v>
      </c>
      <c r="I265" s="113"/>
    </row>
    <row r="266" spans="1:9" ht="51.95" customHeight="1" x14ac:dyDescent="0.2">
      <c r="A266" s="103" t="s">
        <v>629</v>
      </c>
      <c r="B266" s="10" t="s">
        <v>630</v>
      </c>
      <c r="C266" s="8" t="s">
        <v>21</v>
      </c>
      <c r="D266" s="8" t="s">
        <v>631</v>
      </c>
      <c r="E266" s="9" t="s">
        <v>92</v>
      </c>
      <c r="F266" s="10">
        <v>550</v>
      </c>
      <c r="G266" s="11">
        <v>68.78</v>
      </c>
      <c r="H266" s="11">
        <f t="shared" si="18"/>
        <v>37829</v>
      </c>
      <c r="I266" s="113"/>
    </row>
    <row r="267" spans="1:9" ht="24" customHeight="1" x14ac:dyDescent="0.2">
      <c r="A267" s="101" t="s">
        <v>632</v>
      </c>
      <c r="B267" s="5"/>
      <c r="C267" s="5"/>
      <c r="D267" s="108" t="s">
        <v>633</v>
      </c>
      <c r="E267" s="5"/>
      <c r="F267" s="6"/>
      <c r="G267" s="5"/>
      <c r="H267" s="7"/>
      <c r="I267" s="114"/>
    </row>
    <row r="268" spans="1:9" ht="24" customHeight="1" x14ac:dyDescent="0.2">
      <c r="A268" s="101" t="s">
        <v>634</v>
      </c>
      <c r="B268" s="5"/>
      <c r="C268" s="5"/>
      <c r="D268" s="108" t="s">
        <v>635</v>
      </c>
      <c r="E268" s="5"/>
      <c r="F268" s="6"/>
      <c r="G268" s="5"/>
      <c r="H268" s="7">
        <v>75907</v>
      </c>
      <c r="I268" s="114"/>
    </row>
    <row r="269" spans="1:9" ht="39" customHeight="1" x14ac:dyDescent="0.2">
      <c r="A269" s="103" t="s">
        <v>636</v>
      </c>
      <c r="B269" s="10" t="s">
        <v>347</v>
      </c>
      <c r="C269" s="8" t="s">
        <v>21</v>
      </c>
      <c r="D269" s="8" t="s">
        <v>348</v>
      </c>
      <c r="E269" s="9" t="s">
        <v>82</v>
      </c>
      <c r="F269" s="10">
        <v>36</v>
      </c>
      <c r="G269" s="11">
        <v>106.44</v>
      </c>
      <c r="H269" s="11">
        <f>F269*G269</f>
        <v>3831.84</v>
      </c>
      <c r="I269" s="113"/>
    </row>
    <row r="270" spans="1:9" ht="39" customHeight="1" x14ac:dyDescent="0.2">
      <c r="A270" s="103" t="s">
        <v>637</v>
      </c>
      <c r="B270" s="10" t="s">
        <v>352</v>
      </c>
      <c r="C270" s="8" t="s">
        <v>21</v>
      </c>
      <c r="D270" s="8" t="s">
        <v>353</v>
      </c>
      <c r="E270" s="9" t="s">
        <v>199</v>
      </c>
      <c r="F270" s="10">
        <v>87</v>
      </c>
      <c r="G270" s="11">
        <v>16.059999999999999</v>
      </c>
      <c r="H270" s="11">
        <f t="shared" ref="H270:H280" si="19">F270*G270</f>
        <v>1397.2199999999998</v>
      </c>
      <c r="I270" s="113"/>
    </row>
    <row r="271" spans="1:9" ht="39" customHeight="1" x14ac:dyDescent="0.2">
      <c r="A271" s="103" t="s">
        <v>638</v>
      </c>
      <c r="B271" s="10" t="s">
        <v>455</v>
      </c>
      <c r="C271" s="8" t="s">
        <v>21</v>
      </c>
      <c r="D271" s="8" t="s">
        <v>456</v>
      </c>
      <c r="E271" s="9" t="s">
        <v>199</v>
      </c>
      <c r="F271" s="10">
        <v>118</v>
      </c>
      <c r="G271" s="11">
        <v>15.77</v>
      </c>
      <c r="H271" s="11">
        <f t="shared" si="19"/>
        <v>1860.86</v>
      </c>
      <c r="I271" s="113"/>
    </row>
    <row r="272" spans="1:9" ht="39" customHeight="1" x14ac:dyDescent="0.2">
      <c r="A272" s="103" t="s">
        <v>639</v>
      </c>
      <c r="B272" s="10" t="s">
        <v>452</v>
      </c>
      <c r="C272" s="8" t="s">
        <v>21</v>
      </c>
      <c r="D272" s="8" t="s">
        <v>453</v>
      </c>
      <c r="E272" s="9" t="s">
        <v>199</v>
      </c>
      <c r="F272" s="10">
        <v>114</v>
      </c>
      <c r="G272" s="11">
        <v>12.52</v>
      </c>
      <c r="H272" s="11">
        <f t="shared" si="19"/>
        <v>1427.28</v>
      </c>
      <c r="I272" s="113"/>
    </row>
    <row r="273" spans="1:9" ht="39" customHeight="1" x14ac:dyDescent="0.2">
      <c r="A273" s="103" t="s">
        <v>640</v>
      </c>
      <c r="B273" s="10" t="s">
        <v>616</v>
      </c>
      <c r="C273" s="8" t="s">
        <v>21</v>
      </c>
      <c r="D273" s="8" t="s">
        <v>617</v>
      </c>
      <c r="E273" s="9" t="s">
        <v>199</v>
      </c>
      <c r="F273" s="10">
        <v>336</v>
      </c>
      <c r="G273" s="11">
        <v>10.52</v>
      </c>
      <c r="H273" s="11">
        <f t="shared" si="19"/>
        <v>3534.72</v>
      </c>
      <c r="I273" s="113"/>
    </row>
    <row r="274" spans="1:9" ht="39" customHeight="1" x14ac:dyDescent="0.2">
      <c r="A274" s="103" t="s">
        <v>641</v>
      </c>
      <c r="B274" s="10" t="s">
        <v>467</v>
      </c>
      <c r="C274" s="8" t="s">
        <v>21</v>
      </c>
      <c r="D274" s="8" t="s">
        <v>468</v>
      </c>
      <c r="E274" s="9" t="s">
        <v>92</v>
      </c>
      <c r="F274" s="10">
        <v>4.5</v>
      </c>
      <c r="G274" s="11">
        <v>123.33</v>
      </c>
      <c r="H274" s="11">
        <f t="shared" si="19"/>
        <v>554.98500000000001</v>
      </c>
      <c r="I274" s="113"/>
    </row>
    <row r="275" spans="1:9" ht="26.1" customHeight="1" x14ac:dyDescent="0.2">
      <c r="A275" s="103" t="s">
        <v>642</v>
      </c>
      <c r="B275" s="10" t="s">
        <v>473</v>
      </c>
      <c r="C275" s="8" t="s">
        <v>21</v>
      </c>
      <c r="D275" s="8" t="s">
        <v>474</v>
      </c>
      <c r="E275" s="9" t="s">
        <v>92</v>
      </c>
      <c r="F275" s="10">
        <v>32</v>
      </c>
      <c r="G275" s="11">
        <v>82.7</v>
      </c>
      <c r="H275" s="11">
        <f t="shared" si="19"/>
        <v>2646.4</v>
      </c>
      <c r="I275" s="113"/>
    </row>
    <row r="276" spans="1:9" ht="39" customHeight="1" x14ac:dyDescent="0.2">
      <c r="A276" s="103" t="s">
        <v>643</v>
      </c>
      <c r="B276" s="10" t="s">
        <v>621</v>
      </c>
      <c r="C276" s="8" t="s">
        <v>21</v>
      </c>
      <c r="D276" s="8" t="s">
        <v>622</v>
      </c>
      <c r="E276" s="9" t="s">
        <v>92</v>
      </c>
      <c r="F276" s="10">
        <v>100</v>
      </c>
      <c r="G276" s="11">
        <v>58.59</v>
      </c>
      <c r="H276" s="11">
        <f t="shared" si="19"/>
        <v>5859</v>
      </c>
      <c r="I276" s="113"/>
    </row>
    <row r="277" spans="1:9" ht="39" customHeight="1" x14ac:dyDescent="0.2">
      <c r="A277" s="103" t="s">
        <v>644</v>
      </c>
      <c r="B277" s="10" t="s">
        <v>476</v>
      </c>
      <c r="C277" s="8" t="s">
        <v>21</v>
      </c>
      <c r="D277" s="8" t="s">
        <v>477</v>
      </c>
      <c r="E277" s="9" t="s">
        <v>92</v>
      </c>
      <c r="F277" s="10">
        <v>16.940000000000001</v>
      </c>
      <c r="G277" s="11">
        <v>119.22</v>
      </c>
      <c r="H277" s="11">
        <f t="shared" si="19"/>
        <v>2019.5868</v>
      </c>
      <c r="I277" s="113"/>
    </row>
    <row r="278" spans="1:9" ht="39" customHeight="1" x14ac:dyDescent="0.2">
      <c r="A278" s="103" t="s">
        <v>645</v>
      </c>
      <c r="B278" s="10" t="s">
        <v>482</v>
      </c>
      <c r="C278" s="8" t="s">
        <v>21</v>
      </c>
      <c r="D278" s="8" t="s">
        <v>483</v>
      </c>
      <c r="E278" s="9" t="s">
        <v>82</v>
      </c>
      <c r="F278" s="10">
        <v>12</v>
      </c>
      <c r="G278" s="11">
        <v>972.45</v>
      </c>
      <c r="H278" s="11">
        <f t="shared" si="19"/>
        <v>11669.400000000001</v>
      </c>
      <c r="I278" s="113"/>
    </row>
    <row r="279" spans="1:9" ht="39" customHeight="1" x14ac:dyDescent="0.2">
      <c r="A279" s="103" t="s">
        <v>646</v>
      </c>
      <c r="B279" s="10" t="s">
        <v>197</v>
      </c>
      <c r="C279" s="8" t="s">
        <v>21</v>
      </c>
      <c r="D279" s="8" t="s">
        <v>198</v>
      </c>
      <c r="E279" s="9" t="s">
        <v>199</v>
      </c>
      <c r="F279" s="10">
        <v>216</v>
      </c>
      <c r="G279" s="11">
        <v>15.17</v>
      </c>
      <c r="H279" s="11">
        <f t="shared" si="19"/>
        <v>3276.72</v>
      </c>
      <c r="I279" s="113"/>
    </row>
    <row r="280" spans="1:9" ht="51.95" customHeight="1" x14ac:dyDescent="0.2">
      <c r="A280" s="103" t="s">
        <v>647</v>
      </c>
      <c r="B280" s="10" t="s">
        <v>630</v>
      </c>
      <c r="C280" s="8" t="s">
        <v>21</v>
      </c>
      <c r="D280" s="8" t="s">
        <v>631</v>
      </c>
      <c r="E280" s="9" t="s">
        <v>92</v>
      </c>
      <c r="F280" s="10">
        <v>550</v>
      </c>
      <c r="G280" s="11">
        <v>68.78</v>
      </c>
      <c r="H280" s="11">
        <f t="shared" si="19"/>
        <v>37829</v>
      </c>
      <c r="I280" s="113"/>
    </row>
    <row r="281" spans="1:9" ht="24" customHeight="1" x14ac:dyDescent="0.2">
      <c r="A281" s="101" t="s">
        <v>648</v>
      </c>
      <c r="B281" s="5"/>
      <c r="C281" s="5"/>
      <c r="D281" s="108" t="s">
        <v>649</v>
      </c>
      <c r="E281" s="5"/>
      <c r="F281" s="6"/>
      <c r="G281" s="5"/>
      <c r="H281" s="7">
        <f>SUM(H282:H291)</f>
        <v>126667.09999999999</v>
      </c>
      <c r="I281" s="114"/>
    </row>
    <row r="282" spans="1:9" ht="39" customHeight="1" x14ac:dyDescent="0.2">
      <c r="A282" s="103" t="s">
        <v>650</v>
      </c>
      <c r="B282" s="10" t="s">
        <v>455</v>
      </c>
      <c r="C282" s="8" t="s">
        <v>21</v>
      </c>
      <c r="D282" s="8" t="s">
        <v>456</v>
      </c>
      <c r="E282" s="9" t="s">
        <v>199</v>
      </c>
      <c r="F282" s="10">
        <v>178</v>
      </c>
      <c r="G282" s="11">
        <v>15.77</v>
      </c>
      <c r="H282" s="11">
        <f>F282*G282</f>
        <v>2807.06</v>
      </c>
      <c r="I282" s="113"/>
    </row>
    <row r="283" spans="1:9" ht="39" customHeight="1" x14ac:dyDescent="0.2">
      <c r="A283" s="103" t="s">
        <v>651</v>
      </c>
      <c r="B283" s="10" t="s">
        <v>452</v>
      </c>
      <c r="C283" s="8" t="s">
        <v>21</v>
      </c>
      <c r="D283" s="8" t="s">
        <v>453</v>
      </c>
      <c r="E283" s="9" t="s">
        <v>199</v>
      </c>
      <c r="F283" s="10">
        <v>388</v>
      </c>
      <c r="G283" s="11">
        <v>12.52</v>
      </c>
      <c r="H283" s="11">
        <f t="shared" ref="H283:H291" si="20">F283*G283</f>
        <v>4857.76</v>
      </c>
      <c r="I283" s="113"/>
    </row>
    <row r="284" spans="1:9" ht="39" customHeight="1" x14ac:dyDescent="0.2">
      <c r="A284" s="103" t="s">
        <v>652</v>
      </c>
      <c r="B284" s="10" t="s">
        <v>616</v>
      </c>
      <c r="C284" s="8" t="s">
        <v>21</v>
      </c>
      <c r="D284" s="8" t="s">
        <v>617</v>
      </c>
      <c r="E284" s="9" t="s">
        <v>199</v>
      </c>
      <c r="F284" s="10">
        <v>294</v>
      </c>
      <c r="G284" s="11">
        <v>10.52</v>
      </c>
      <c r="H284" s="11">
        <f t="shared" si="20"/>
        <v>3092.8799999999997</v>
      </c>
      <c r="I284" s="113"/>
    </row>
    <row r="285" spans="1:9" ht="26.1" customHeight="1" x14ac:dyDescent="0.2">
      <c r="A285" s="103" t="s">
        <v>653</v>
      </c>
      <c r="B285" s="10" t="s">
        <v>473</v>
      </c>
      <c r="C285" s="8" t="s">
        <v>21</v>
      </c>
      <c r="D285" s="8" t="s">
        <v>474</v>
      </c>
      <c r="E285" s="9" t="s">
        <v>92</v>
      </c>
      <c r="F285" s="10">
        <v>202</v>
      </c>
      <c r="G285" s="11">
        <v>82.7</v>
      </c>
      <c r="H285" s="11">
        <f t="shared" si="20"/>
        <v>16705.400000000001</v>
      </c>
      <c r="I285" s="113"/>
    </row>
    <row r="286" spans="1:9" ht="26.1" customHeight="1" x14ac:dyDescent="0.2">
      <c r="A286" s="103" t="s">
        <v>654</v>
      </c>
      <c r="B286" s="10" t="s">
        <v>498</v>
      </c>
      <c r="C286" s="8" t="s">
        <v>21</v>
      </c>
      <c r="D286" s="8" t="s">
        <v>499</v>
      </c>
      <c r="E286" s="9" t="s">
        <v>92</v>
      </c>
      <c r="F286" s="10">
        <v>135</v>
      </c>
      <c r="G286" s="11">
        <v>168.07</v>
      </c>
      <c r="H286" s="11">
        <f t="shared" si="20"/>
        <v>22689.45</v>
      </c>
      <c r="I286" s="113"/>
    </row>
    <row r="287" spans="1:9" ht="26.1" customHeight="1" x14ac:dyDescent="0.2">
      <c r="A287" s="103" t="s">
        <v>655</v>
      </c>
      <c r="B287" s="10" t="s">
        <v>656</v>
      </c>
      <c r="C287" s="8" t="s">
        <v>21</v>
      </c>
      <c r="D287" s="8" t="s">
        <v>657</v>
      </c>
      <c r="E287" s="9" t="s">
        <v>92</v>
      </c>
      <c r="F287" s="10">
        <v>144</v>
      </c>
      <c r="G287" s="11">
        <v>105.1</v>
      </c>
      <c r="H287" s="11">
        <f t="shared" si="20"/>
        <v>15134.4</v>
      </c>
      <c r="I287" s="113"/>
    </row>
    <row r="288" spans="1:9" ht="39" customHeight="1" x14ac:dyDescent="0.2">
      <c r="A288" s="103" t="s">
        <v>658</v>
      </c>
      <c r="B288" s="10" t="s">
        <v>385</v>
      </c>
      <c r="C288" s="8" t="s">
        <v>21</v>
      </c>
      <c r="D288" s="8" t="s">
        <v>386</v>
      </c>
      <c r="E288" s="9" t="s">
        <v>82</v>
      </c>
      <c r="F288" s="10">
        <v>16</v>
      </c>
      <c r="G288" s="11">
        <v>861.27</v>
      </c>
      <c r="H288" s="11">
        <f t="shared" si="20"/>
        <v>13780.32</v>
      </c>
      <c r="I288" s="113"/>
    </row>
    <row r="289" spans="1:9" ht="51.95" customHeight="1" x14ac:dyDescent="0.2">
      <c r="A289" s="103" t="s">
        <v>659</v>
      </c>
      <c r="B289" s="10" t="s">
        <v>630</v>
      </c>
      <c r="C289" s="8" t="s">
        <v>21</v>
      </c>
      <c r="D289" s="8" t="s">
        <v>631</v>
      </c>
      <c r="E289" s="9" t="s">
        <v>92</v>
      </c>
      <c r="F289" s="10">
        <v>144</v>
      </c>
      <c r="G289" s="11">
        <v>68.78</v>
      </c>
      <c r="H289" s="11">
        <f t="shared" si="20"/>
        <v>9904.32</v>
      </c>
      <c r="I289" s="113"/>
    </row>
    <row r="290" spans="1:9" ht="26.1" customHeight="1" x14ac:dyDescent="0.2">
      <c r="A290" s="103" t="s">
        <v>660</v>
      </c>
      <c r="B290" s="10" t="s">
        <v>661</v>
      </c>
      <c r="C290" s="8" t="s">
        <v>45</v>
      </c>
      <c r="D290" s="8" t="s">
        <v>662</v>
      </c>
      <c r="E290" s="9" t="s">
        <v>92</v>
      </c>
      <c r="F290" s="10">
        <v>144</v>
      </c>
      <c r="G290" s="11">
        <v>187.49</v>
      </c>
      <c r="H290" s="11">
        <f t="shared" si="20"/>
        <v>26998.560000000001</v>
      </c>
      <c r="I290" s="113"/>
    </row>
    <row r="291" spans="1:9" ht="39" customHeight="1" x14ac:dyDescent="0.2">
      <c r="A291" s="103" t="s">
        <v>663</v>
      </c>
      <c r="B291" s="10" t="s">
        <v>482</v>
      </c>
      <c r="C291" s="8" t="s">
        <v>21</v>
      </c>
      <c r="D291" s="8" t="s">
        <v>483</v>
      </c>
      <c r="E291" s="9" t="s">
        <v>82</v>
      </c>
      <c r="F291" s="10">
        <v>11</v>
      </c>
      <c r="G291" s="11">
        <v>972.45</v>
      </c>
      <c r="H291" s="11">
        <f t="shared" si="20"/>
        <v>10696.95</v>
      </c>
      <c r="I291" s="113"/>
    </row>
    <row r="292" spans="1:9" ht="24" customHeight="1" x14ac:dyDescent="0.2">
      <c r="A292" s="101" t="s">
        <v>664</v>
      </c>
      <c r="B292" s="5"/>
      <c r="C292" s="5"/>
      <c r="D292" s="108" t="s">
        <v>503</v>
      </c>
      <c r="E292" s="5"/>
      <c r="F292" s="6"/>
      <c r="G292" s="5"/>
      <c r="H292" s="7"/>
      <c r="I292" s="114"/>
    </row>
    <row r="293" spans="1:9" ht="24" customHeight="1" x14ac:dyDescent="0.2">
      <c r="A293" s="101" t="s">
        <v>665</v>
      </c>
      <c r="B293" s="5"/>
      <c r="C293" s="5"/>
      <c r="D293" s="108" t="s">
        <v>666</v>
      </c>
      <c r="E293" s="5"/>
      <c r="F293" s="6"/>
      <c r="G293" s="5"/>
      <c r="H293" s="7">
        <f>SUM(H294:H296)</f>
        <v>77483.600000000006</v>
      </c>
      <c r="I293" s="114"/>
    </row>
    <row r="294" spans="1:9" ht="51.95" customHeight="1" x14ac:dyDescent="0.2">
      <c r="A294" s="103" t="s">
        <v>667</v>
      </c>
      <c r="B294" s="10" t="s">
        <v>507</v>
      </c>
      <c r="C294" s="8" t="s">
        <v>21</v>
      </c>
      <c r="D294" s="8" t="s">
        <v>508</v>
      </c>
      <c r="E294" s="9" t="s">
        <v>92</v>
      </c>
      <c r="F294" s="10">
        <v>388</v>
      </c>
      <c r="G294" s="11">
        <v>59.82</v>
      </c>
      <c r="H294" s="11">
        <f>F294*G294</f>
        <v>23210.16</v>
      </c>
      <c r="I294" s="113"/>
    </row>
    <row r="295" spans="1:9" ht="51.95" customHeight="1" x14ac:dyDescent="0.2">
      <c r="A295" s="103" t="s">
        <v>668</v>
      </c>
      <c r="B295" s="10" t="s">
        <v>130</v>
      </c>
      <c r="C295" s="8" t="s">
        <v>21</v>
      </c>
      <c r="D295" s="8" t="s">
        <v>131</v>
      </c>
      <c r="E295" s="9" t="s">
        <v>92</v>
      </c>
      <c r="F295" s="10">
        <v>776</v>
      </c>
      <c r="G295" s="11">
        <v>9.86</v>
      </c>
      <c r="H295" s="11">
        <f t="shared" ref="H295:H296" si="21">F295*G295</f>
        <v>7651.36</v>
      </c>
      <c r="I295" s="113"/>
    </row>
    <row r="296" spans="1:9" ht="51.95" customHeight="1" x14ac:dyDescent="0.2">
      <c r="A296" s="103" t="s">
        <v>669</v>
      </c>
      <c r="B296" s="10" t="s">
        <v>511</v>
      </c>
      <c r="C296" s="8" t="s">
        <v>21</v>
      </c>
      <c r="D296" s="8" t="s">
        <v>512</v>
      </c>
      <c r="E296" s="9" t="s">
        <v>92</v>
      </c>
      <c r="F296" s="10">
        <v>776</v>
      </c>
      <c r="G296" s="11">
        <v>60.08</v>
      </c>
      <c r="H296" s="11">
        <f t="shared" si="21"/>
        <v>46622.080000000002</v>
      </c>
      <c r="I296" s="113"/>
    </row>
    <row r="297" spans="1:9" ht="24" customHeight="1" x14ac:dyDescent="0.2">
      <c r="A297" s="101" t="s">
        <v>670</v>
      </c>
      <c r="B297" s="5"/>
      <c r="C297" s="5"/>
      <c r="D297" s="108" t="s">
        <v>671</v>
      </c>
      <c r="E297" s="5"/>
      <c r="F297" s="6"/>
      <c r="G297" s="5"/>
      <c r="H297" s="35">
        <f>SUM(H298:H299)</f>
        <v>8133.3940000000002</v>
      </c>
      <c r="I297" s="114"/>
    </row>
    <row r="298" spans="1:9" ht="39" customHeight="1" x14ac:dyDescent="0.2">
      <c r="A298" s="103" t="s">
        <v>672</v>
      </c>
      <c r="B298" s="10" t="s">
        <v>673</v>
      </c>
      <c r="C298" s="8" t="s">
        <v>21</v>
      </c>
      <c r="D298" s="8" t="s">
        <v>674</v>
      </c>
      <c r="E298" s="9" t="s">
        <v>92</v>
      </c>
      <c r="F298" s="10">
        <v>8.8000000000000007</v>
      </c>
      <c r="G298" s="11">
        <v>653.02</v>
      </c>
      <c r="H298" s="11">
        <f>F298*G298</f>
        <v>5746.576</v>
      </c>
      <c r="I298" s="113"/>
    </row>
    <row r="299" spans="1:9" ht="26.1" customHeight="1" x14ac:dyDescent="0.2">
      <c r="A299" s="103" t="s">
        <v>675</v>
      </c>
      <c r="B299" s="10" t="s">
        <v>676</v>
      </c>
      <c r="C299" s="8" t="s">
        <v>21</v>
      </c>
      <c r="D299" s="8" t="s">
        <v>677</v>
      </c>
      <c r="E299" s="9" t="s">
        <v>92</v>
      </c>
      <c r="F299" s="10">
        <v>4.2</v>
      </c>
      <c r="G299" s="11">
        <v>568.29</v>
      </c>
      <c r="H299" s="11">
        <f>F299*G299</f>
        <v>2386.8179999999998</v>
      </c>
      <c r="I299" s="113"/>
    </row>
    <row r="300" spans="1:9" ht="24" customHeight="1" x14ac:dyDescent="0.2">
      <c r="A300" s="101" t="s">
        <v>678</v>
      </c>
      <c r="B300" s="5"/>
      <c r="C300" s="5"/>
      <c r="D300" s="108" t="s">
        <v>679</v>
      </c>
      <c r="E300" s="5"/>
      <c r="F300" s="6"/>
      <c r="G300" s="5"/>
      <c r="H300" s="7"/>
      <c r="I300" s="114"/>
    </row>
    <row r="301" spans="1:9" ht="24" customHeight="1" x14ac:dyDescent="0.2">
      <c r="A301" s="101" t="s">
        <v>680</v>
      </c>
      <c r="B301" s="5"/>
      <c r="C301" s="5"/>
      <c r="D301" s="108" t="s">
        <v>681</v>
      </c>
      <c r="E301" s="5"/>
      <c r="F301" s="6"/>
      <c r="G301" s="5"/>
      <c r="H301" s="7">
        <f>SUM(H302:H304)</f>
        <v>425555.9</v>
      </c>
      <c r="I301" s="114"/>
    </row>
    <row r="302" spans="1:9" ht="51.95" customHeight="1" x14ac:dyDescent="0.2">
      <c r="A302" s="103" t="s">
        <v>682</v>
      </c>
      <c r="B302" s="10" t="s">
        <v>683</v>
      </c>
      <c r="C302" s="8" t="s">
        <v>21</v>
      </c>
      <c r="D302" s="8" t="s">
        <v>684</v>
      </c>
      <c r="E302" s="9" t="s">
        <v>199</v>
      </c>
      <c r="F302" s="10">
        <v>20825</v>
      </c>
      <c r="G302" s="11">
        <v>13.32</v>
      </c>
      <c r="H302" s="11">
        <f>F302*G302</f>
        <v>277389</v>
      </c>
      <c r="I302" s="113"/>
    </row>
    <row r="303" spans="1:9" ht="26.1" customHeight="1" x14ac:dyDescent="0.2">
      <c r="A303" s="103" t="s">
        <v>685</v>
      </c>
      <c r="B303" s="10" t="s">
        <v>686</v>
      </c>
      <c r="C303" s="8" t="s">
        <v>45</v>
      </c>
      <c r="D303" s="8" t="s">
        <v>687</v>
      </c>
      <c r="E303" s="9" t="s">
        <v>92</v>
      </c>
      <c r="F303" s="10">
        <v>735</v>
      </c>
      <c r="G303" s="11">
        <v>146.47</v>
      </c>
      <c r="H303" s="11">
        <f t="shared" ref="H303:H304" si="22">F303*G303</f>
        <v>107655.45</v>
      </c>
      <c r="I303" s="113"/>
    </row>
    <row r="304" spans="1:9" ht="51.95" customHeight="1" x14ac:dyDescent="0.2">
      <c r="A304" s="103" t="s">
        <v>688</v>
      </c>
      <c r="B304" s="10" t="s">
        <v>689</v>
      </c>
      <c r="C304" s="8" t="s">
        <v>21</v>
      </c>
      <c r="D304" s="8" t="s">
        <v>690</v>
      </c>
      <c r="E304" s="9" t="s">
        <v>199</v>
      </c>
      <c r="F304" s="10">
        <v>2863</v>
      </c>
      <c r="G304" s="11">
        <v>14.15</v>
      </c>
      <c r="H304" s="11">
        <f t="shared" si="22"/>
        <v>40511.450000000004</v>
      </c>
      <c r="I304" s="113"/>
    </row>
    <row r="305" spans="1:9" ht="24" customHeight="1" x14ac:dyDescent="0.2">
      <c r="A305" s="101" t="s">
        <v>691</v>
      </c>
      <c r="B305" s="5"/>
      <c r="C305" s="5"/>
      <c r="D305" s="108" t="s">
        <v>550</v>
      </c>
      <c r="E305" s="5"/>
      <c r="F305" s="6"/>
      <c r="G305" s="5"/>
      <c r="H305" s="7">
        <f>SUM(H306:H307)</f>
        <v>11612.92</v>
      </c>
      <c r="I305" s="114"/>
    </row>
    <row r="306" spans="1:9" ht="26.1" customHeight="1" x14ac:dyDescent="0.2">
      <c r="A306" s="103" t="s">
        <v>692</v>
      </c>
      <c r="B306" s="10" t="s">
        <v>552</v>
      </c>
      <c r="C306" s="8" t="s">
        <v>21</v>
      </c>
      <c r="D306" s="8" t="s">
        <v>553</v>
      </c>
      <c r="E306" s="9" t="s">
        <v>92</v>
      </c>
      <c r="F306" s="10">
        <v>88.2</v>
      </c>
      <c r="G306" s="11">
        <v>46.76</v>
      </c>
      <c r="H306" s="11">
        <f>F306*G306</f>
        <v>4124.232</v>
      </c>
      <c r="I306" s="113"/>
    </row>
    <row r="307" spans="1:9" ht="26.1" customHeight="1" x14ac:dyDescent="0.2">
      <c r="A307" s="103" t="s">
        <v>693</v>
      </c>
      <c r="B307" s="10" t="s">
        <v>160</v>
      </c>
      <c r="C307" s="8" t="s">
        <v>21</v>
      </c>
      <c r="D307" s="8" t="s">
        <v>161</v>
      </c>
      <c r="E307" s="9" t="s">
        <v>92</v>
      </c>
      <c r="F307" s="10">
        <v>42.4</v>
      </c>
      <c r="G307" s="11">
        <v>176.62</v>
      </c>
      <c r="H307" s="11">
        <f>F307*G307</f>
        <v>7488.6880000000001</v>
      </c>
      <c r="I307" s="113"/>
    </row>
    <row r="308" spans="1:9" ht="24" customHeight="1" x14ac:dyDescent="0.2">
      <c r="A308" s="101" t="s">
        <v>694</v>
      </c>
      <c r="B308" s="5"/>
      <c r="C308" s="5"/>
      <c r="D308" s="108" t="s">
        <v>695</v>
      </c>
      <c r="E308" s="5"/>
      <c r="F308" s="6"/>
      <c r="G308" s="5"/>
      <c r="H308" s="7"/>
      <c r="I308" s="114"/>
    </row>
    <row r="309" spans="1:9" ht="24" customHeight="1" x14ac:dyDescent="0.2">
      <c r="A309" s="101" t="s">
        <v>696</v>
      </c>
      <c r="B309" s="5"/>
      <c r="C309" s="5"/>
      <c r="D309" s="108" t="s">
        <v>697</v>
      </c>
      <c r="E309" s="5"/>
      <c r="F309" s="6"/>
      <c r="G309" s="5"/>
      <c r="H309" s="7">
        <f>SUM(H310:H311)</f>
        <v>3972.6719999999996</v>
      </c>
      <c r="I309" s="114"/>
    </row>
    <row r="310" spans="1:9" ht="51.95" customHeight="1" x14ac:dyDescent="0.2">
      <c r="A310" s="103" t="s">
        <v>698</v>
      </c>
      <c r="B310" s="10" t="s">
        <v>560</v>
      </c>
      <c r="C310" s="8" t="s">
        <v>21</v>
      </c>
      <c r="D310" s="8" t="s">
        <v>561</v>
      </c>
      <c r="E310" s="9" t="s">
        <v>92</v>
      </c>
      <c r="F310" s="10">
        <v>42.4</v>
      </c>
      <c r="G310" s="11">
        <v>84.03</v>
      </c>
      <c r="H310" s="11">
        <f>F310*G310</f>
        <v>3562.8719999999998</v>
      </c>
      <c r="I310" s="113"/>
    </row>
    <row r="311" spans="1:9" ht="39" customHeight="1" x14ac:dyDescent="0.2">
      <c r="A311" s="103" t="s">
        <v>699</v>
      </c>
      <c r="B311" s="10" t="s">
        <v>700</v>
      </c>
      <c r="C311" s="8" t="s">
        <v>21</v>
      </c>
      <c r="D311" s="8" t="s">
        <v>701</v>
      </c>
      <c r="E311" s="9" t="s">
        <v>92</v>
      </c>
      <c r="F311" s="10">
        <v>5</v>
      </c>
      <c r="G311" s="11">
        <v>81.96</v>
      </c>
      <c r="H311" s="11">
        <f>F311*G311</f>
        <v>409.79999999999995</v>
      </c>
      <c r="I311" s="113"/>
    </row>
    <row r="312" spans="1:9" ht="24" customHeight="1" x14ac:dyDescent="0.2">
      <c r="A312" s="101" t="s">
        <v>702</v>
      </c>
      <c r="B312" s="5"/>
      <c r="C312" s="5"/>
      <c r="D312" s="108" t="s">
        <v>568</v>
      </c>
      <c r="E312" s="5"/>
      <c r="F312" s="6"/>
      <c r="G312" s="5"/>
      <c r="H312" s="7">
        <f>SUM(H313:H317)</f>
        <v>17089.77</v>
      </c>
      <c r="I312" s="114"/>
    </row>
    <row r="313" spans="1:9" ht="26.1" customHeight="1" x14ac:dyDescent="0.2">
      <c r="A313" s="103" t="s">
        <v>703</v>
      </c>
      <c r="B313" s="10" t="s">
        <v>570</v>
      </c>
      <c r="C313" s="8" t="s">
        <v>45</v>
      </c>
      <c r="D313" s="8" t="s">
        <v>571</v>
      </c>
      <c r="E313" s="9" t="s">
        <v>92</v>
      </c>
      <c r="F313" s="10">
        <v>388</v>
      </c>
      <c r="G313" s="11">
        <v>22.94</v>
      </c>
      <c r="H313" s="11">
        <f>F313*G313</f>
        <v>8900.7200000000012</v>
      </c>
      <c r="I313" s="113"/>
    </row>
    <row r="314" spans="1:9" ht="26.1" customHeight="1" x14ac:dyDescent="0.2">
      <c r="A314" s="103" t="s">
        <v>704</v>
      </c>
      <c r="B314" s="10" t="s">
        <v>573</v>
      </c>
      <c r="C314" s="8" t="s">
        <v>21</v>
      </c>
      <c r="D314" s="8" t="s">
        <v>574</v>
      </c>
      <c r="E314" s="9" t="s">
        <v>92</v>
      </c>
      <c r="F314" s="10">
        <v>776</v>
      </c>
      <c r="G314" s="11">
        <v>3.87</v>
      </c>
      <c r="H314" s="11">
        <f t="shared" ref="H314:H317" si="23">F314*G314</f>
        <v>3003.12</v>
      </c>
      <c r="I314" s="113"/>
    </row>
    <row r="315" spans="1:9" ht="26.1" customHeight="1" x14ac:dyDescent="0.2">
      <c r="A315" s="103" t="s">
        <v>705</v>
      </c>
      <c r="B315" s="10" t="s">
        <v>706</v>
      </c>
      <c r="C315" s="8" t="s">
        <v>21</v>
      </c>
      <c r="D315" s="8" t="s">
        <v>707</v>
      </c>
      <c r="E315" s="9" t="s">
        <v>92</v>
      </c>
      <c r="F315" s="10">
        <v>144</v>
      </c>
      <c r="G315" s="11">
        <v>4.9000000000000004</v>
      </c>
      <c r="H315" s="11">
        <f t="shared" si="23"/>
        <v>705.6</v>
      </c>
      <c r="I315" s="113"/>
    </row>
    <row r="316" spans="1:9" ht="26.1" customHeight="1" x14ac:dyDescent="0.2">
      <c r="A316" s="103" t="s">
        <v>708</v>
      </c>
      <c r="B316" s="10" t="s">
        <v>709</v>
      </c>
      <c r="C316" s="8" t="s">
        <v>21</v>
      </c>
      <c r="D316" s="8" t="s">
        <v>710</v>
      </c>
      <c r="E316" s="9" t="s">
        <v>92</v>
      </c>
      <c r="F316" s="10">
        <v>192</v>
      </c>
      <c r="G316" s="11">
        <v>16.690000000000001</v>
      </c>
      <c r="H316" s="11">
        <f t="shared" si="23"/>
        <v>3204.4800000000005</v>
      </c>
      <c r="I316" s="113"/>
    </row>
    <row r="317" spans="1:9" ht="26.1" customHeight="1" x14ac:dyDescent="0.2">
      <c r="A317" s="103" t="s">
        <v>711</v>
      </c>
      <c r="B317" s="10" t="s">
        <v>712</v>
      </c>
      <c r="C317" s="8" t="s">
        <v>45</v>
      </c>
      <c r="D317" s="8" t="s">
        <v>713</v>
      </c>
      <c r="E317" s="9" t="s">
        <v>92</v>
      </c>
      <c r="F317" s="10">
        <v>85</v>
      </c>
      <c r="G317" s="11">
        <v>15.01</v>
      </c>
      <c r="H317" s="11">
        <f t="shared" si="23"/>
        <v>1275.8499999999999</v>
      </c>
      <c r="I317" s="113"/>
    </row>
    <row r="318" spans="1:9" ht="24" customHeight="1" x14ac:dyDescent="0.2">
      <c r="A318" s="101">
        <v>7</v>
      </c>
      <c r="B318" s="5"/>
      <c r="C318" s="5"/>
      <c r="D318" s="21" t="s">
        <v>714</v>
      </c>
      <c r="E318" s="5"/>
      <c r="F318" s="6"/>
      <c r="G318" s="5"/>
      <c r="H318" s="7"/>
      <c r="I318" s="111">
        <f>SUM(H319:H454)*0.5</f>
        <v>242796.85000000006</v>
      </c>
    </row>
    <row r="319" spans="1:9" ht="24" customHeight="1" x14ac:dyDescent="0.2">
      <c r="A319" s="101" t="s">
        <v>897</v>
      </c>
      <c r="B319" s="5"/>
      <c r="C319" s="5"/>
      <c r="D319" s="108" t="s">
        <v>715</v>
      </c>
      <c r="E319" s="5"/>
      <c r="F319" s="6"/>
      <c r="G319" s="5"/>
      <c r="H319" s="7">
        <f>SUM(H320:H359)</f>
        <v>19328.429999999997</v>
      </c>
      <c r="I319" s="114"/>
    </row>
    <row r="320" spans="1:9" ht="26.1" customHeight="1" x14ac:dyDescent="0.2">
      <c r="A320" s="103" t="s">
        <v>898</v>
      </c>
      <c r="B320" s="10" t="s">
        <v>262</v>
      </c>
      <c r="C320" s="8" t="s">
        <v>21</v>
      </c>
      <c r="D320" s="8" t="s">
        <v>263</v>
      </c>
      <c r="E320" s="9" t="s">
        <v>64</v>
      </c>
      <c r="F320" s="10">
        <v>220</v>
      </c>
      <c r="G320" s="11">
        <v>4.82</v>
      </c>
      <c r="H320" s="11">
        <f>F320*G320</f>
        <v>1060.4000000000001</v>
      </c>
      <c r="I320" s="113"/>
    </row>
    <row r="321" spans="1:9" ht="51.95" customHeight="1" x14ac:dyDescent="0.2">
      <c r="A321" s="103" t="s">
        <v>899</v>
      </c>
      <c r="B321" s="10" t="s">
        <v>265</v>
      </c>
      <c r="C321" s="8" t="s">
        <v>21</v>
      </c>
      <c r="D321" s="8" t="s">
        <v>266</v>
      </c>
      <c r="E321" s="9" t="s">
        <v>64</v>
      </c>
      <c r="F321" s="10">
        <v>120</v>
      </c>
      <c r="G321" s="11">
        <v>15.12</v>
      </c>
      <c r="H321" s="11">
        <f t="shared" ref="H321:H359" si="24">F321*G321</f>
        <v>1814.3999999999999</v>
      </c>
      <c r="I321" s="113"/>
    </row>
    <row r="322" spans="1:9" ht="26.1" customHeight="1" x14ac:dyDescent="0.2">
      <c r="A322" s="103" t="s">
        <v>900</v>
      </c>
      <c r="B322" s="10" t="s">
        <v>268</v>
      </c>
      <c r="C322" s="8" t="s">
        <v>21</v>
      </c>
      <c r="D322" s="8" t="s">
        <v>269</v>
      </c>
      <c r="E322" s="9" t="s">
        <v>64</v>
      </c>
      <c r="F322" s="10">
        <v>54</v>
      </c>
      <c r="G322" s="11">
        <v>14.43</v>
      </c>
      <c r="H322" s="11">
        <f t="shared" si="24"/>
        <v>779.22</v>
      </c>
      <c r="I322" s="113"/>
    </row>
    <row r="323" spans="1:9" ht="26.1" customHeight="1" x14ac:dyDescent="0.2">
      <c r="A323" s="103" t="s">
        <v>901</v>
      </c>
      <c r="B323" s="10" t="s">
        <v>271</v>
      </c>
      <c r="C323" s="8" t="s">
        <v>21</v>
      </c>
      <c r="D323" s="8" t="s">
        <v>272</v>
      </c>
      <c r="E323" s="9" t="s">
        <v>64</v>
      </c>
      <c r="F323" s="10">
        <v>72</v>
      </c>
      <c r="G323" s="11">
        <v>16.010000000000002</v>
      </c>
      <c r="H323" s="11">
        <f t="shared" si="24"/>
        <v>1152.72</v>
      </c>
      <c r="I323" s="113"/>
    </row>
    <row r="324" spans="1:9" ht="51.95" customHeight="1" x14ac:dyDescent="0.2">
      <c r="A324" s="103" t="s">
        <v>902</v>
      </c>
      <c r="B324" s="10" t="s">
        <v>321</v>
      </c>
      <c r="C324" s="8" t="s">
        <v>21</v>
      </c>
      <c r="D324" s="8" t="s">
        <v>322</v>
      </c>
      <c r="E324" s="9" t="s">
        <v>64</v>
      </c>
      <c r="F324" s="10">
        <v>48</v>
      </c>
      <c r="G324" s="11">
        <v>38.11</v>
      </c>
      <c r="H324" s="11">
        <f t="shared" si="24"/>
        <v>1829.28</v>
      </c>
      <c r="I324" s="113"/>
    </row>
    <row r="325" spans="1:9" ht="39" customHeight="1" x14ac:dyDescent="0.2">
      <c r="A325" s="103" t="s">
        <v>903</v>
      </c>
      <c r="B325" s="10" t="s">
        <v>280</v>
      </c>
      <c r="C325" s="8" t="s">
        <v>21</v>
      </c>
      <c r="D325" s="8" t="s">
        <v>281</v>
      </c>
      <c r="E325" s="9" t="s">
        <v>42</v>
      </c>
      <c r="F325" s="10">
        <v>84</v>
      </c>
      <c r="G325" s="11">
        <v>8.57</v>
      </c>
      <c r="H325" s="11">
        <f t="shared" si="24"/>
        <v>719.88</v>
      </c>
      <c r="I325" s="113"/>
    </row>
    <row r="326" spans="1:9" ht="39" customHeight="1" x14ac:dyDescent="0.2">
      <c r="A326" s="103" t="s">
        <v>904</v>
      </c>
      <c r="B326" s="10" t="s">
        <v>274</v>
      </c>
      <c r="C326" s="8" t="s">
        <v>21</v>
      </c>
      <c r="D326" s="8" t="s">
        <v>275</v>
      </c>
      <c r="E326" s="9" t="s">
        <v>42</v>
      </c>
      <c r="F326" s="10">
        <v>16</v>
      </c>
      <c r="G326" s="11">
        <v>11.71</v>
      </c>
      <c r="H326" s="11">
        <f t="shared" si="24"/>
        <v>187.36</v>
      </c>
      <c r="I326" s="113"/>
    </row>
    <row r="327" spans="1:9" ht="39" customHeight="1" x14ac:dyDescent="0.2">
      <c r="A327" s="103" t="s">
        <v>905</v>
      </c>
      <c r="B327" s="10" t="s">
        <v>716</v>
      </c>
      <c r="C327" s="8" t="s">
        <v>21</v>
      </c>
      <c r="D327" s="8" t="s">
        <v>717</v>
      </c>
      <c r="E327" s="9" t="s">
        <v>42</v>
      </c>
      <c r="F327" s="10">
        <v>1</v>
      </c>
      <c r="G327" s="11">
        <v>12.04</v>
      </c>
      <c r="H327" s="11">
        <f t="shared" si="24"/>
        <v>12.04</v>
      </c>
      <c r="I327" s="113"/>
    </row>
    <row r="328" spans="1:9" ht="51.95" customHeight="1" x14ac:dyDescent="0.2">
      <c r="A328" s="103" t="s">
        <v>906</v>
      </c>
      <c r="B328" s="10" t="s">
        <v>286</v>
      </c>
      <c r="C328" s="8" t="s">
        <v>21</v>
      </c>
      <c r="D328" s="8" t="s">
        <v>287</v>
      </c>
      <c r="E328" s="9" t="s">
        <v>42</v>
      </c>
      <c r="F328" s="10">
        <v>6</v>
      </c>
      <c r="G328" s="11">
        <v>15.49</v>
      </c>
      <c r="H328" s="11">
        <f t="shared" si="24"/>
        <v>92.94</v>
      </c>
      <c r="I328" s="113"/>
    </row>
    <row r="329" spans="1:9" ht="39" customHeight="1" x14ac:dyDescent="0.2">
      <c r="A329" s="103" t="s">
        <v>907</v>
      </c>
      <c r="B329" s="10" t="s">
        <v>718</v>
      </c>
      <c r="C329" s="8" t="s">
        <v>21</v>
      </c>
      <c r="D329" s="8" t="s">
        <v>719</v>
      </c>
      <c r="E329" s="9" t="s">
        <v>42</v>
      </c>
      <c r="F329" s="10">
        <v>5</v>
      </c>
      <c r="G329" s="11">
        <v>36.07</v>
      </c>
      <c r="H329" s="11">
        <f t="shared" si="24"/>
        <v>180.35</v>
      </c>
      <c r="I329" s="113"/>
    </row>
    <row r="330" spans="1:9" ht="26.1" customHeight="1" x14ac:dyDescent="0.2">
      <c r="A330" s="103" t="s">
        <v>908</v>
      </c>
      <c r="B330" s="10" t="s">
        <v>304</v>
      </c>
      <c r="C330" s="8" t="s">
        <v>21</v>
      </c>
      <c r="D330" s="8" t="s">
        <v>305</v>
      </c>
      <c r="E330" s="9" t="s">
        <v>42</v>
      </c>
      <c r="F330" s="10">
        <v>27</v>
      </c>
      <c r="G330" s="11">
        <v>7.19</v>
      </c>
      <c r="H330" s="11">
        <f t="shared" si="24"/>
        <v>194.13000000000002</v>
      </c>
      <c r="I330" s="113"/>
    </row>
    <row r="331" spans="1:9" ht="26.1" customHeight="1" x14ac:dyDescent="0.2">
      <c r="A331" s="103" t="s">
        <v>909</v>
      </c>
      <c r="B331" s="10" t="s">
        <v>283</v>
      </c>
      <c r="C331" s="8" t="s">
        <v>21</v>
      </c>
      <c r="D331" s="8" t="s">
        <v>284</v>
      </c>
      <c r="E331" s="9" t="s">
        <v>42</v>
      </c>
      <c r="F331" s="10">
        <v>3</v>
      </c>
      <c r="G331" s="11">
        <v>10.96</v>
      </c>
      <c r="H331" s="11">
        <f t="shared" si="24"/>
        <v>32.880000000000003</v>
      </c>
      <c r="I331" s="113"/>
    </row>
    <row r="332" spans="1:9" ht="39" customHeight="1" x14ac:dyDescent="0.2">
      <c r="A332" s="103" t="s">
        <v>910</v>
      </c>
      <c r="B332" s="10" t="s">
        <v>720</v>
      </c>
      <c r="C332" s="8" t="s">
        <v>21</v>
      </c>
      <c r="D332" s="8" t="s">
        <v>721</v>
      </c>
      <c r="E332" s="9" t="s">
        <v>42</v>
      </c>
      <c r="F332" s="10">
        <v>13</v>
      </c>
      <c r="G332" s="11">
        <v>4.5199999999999996</v>
      </c>
      <c r="H332" s="11">
        <f t="shared" si="24"/>
        <v>58.759999999999991</v>
      </c>
      <c r="I332" s="113"/>
    </row>
    <row r="333" spans="1:9" ht="39" customHeight="1" x14ac:dyDescent="0.2">
      <c r="A333" s="103" t="s">
        <v>911</v>
      </c>
      <c r="B333" s="10" t="s">
        <v>722</v>
      </c>
      <c r="C333" s="8" t="s">
        <v>21</v>
      </c>
      <c r="D333" s="8" t="s">
        <v>723</v>
      </c>
      <c r="E333" s="9" t="s">
        <v>42</v>
      </c>
      <c r="F333" s="10">
        <v>1</v>
      </c>
      <c r="G333" s="11">
        <v>13.24</v>
      </c>
      <c r="H333" s="11">
        <f t="shared" si="24"/>
        <v>13.24</v>
      </c>
      <c r="I333" s="113"/>
    </row>
    <row r="334" spans="1:9" ht="39" customHeight="1" x14ac:dyDescent="0.2">
      <c r="A334" s="103" t="s">
        <v>912</v>
      </c>
      <c r="B334" s="10" t="s">
        <v>289</v>
      </c>
      <c r="C334" s="8" t="s">
        <v>21</v>
      </c>
      <c r="D334" s="8" t="s">
        <v>290</v>
      </c>
      <c r="E334" s="9" t="s">
        <v>42</v>
      </c>
      <c r="F334" s="10">
        <v>1</v>
      </c>
      <c r="G334" s="11">
        <v>10.039999999999999</v>
      </c>
      <c r="H334" s="11">
        <f t="shared" si="24"/>
        <v>10.039999999999999</v>
      </c>
      <c r="I334" s="113"/>
    </row>
    <row r="335" spans="1:9" ht="39" customHeight="1" x14ac:dyDescent="0.2">
      <c r="A335" s="103" t="s">
        <v>913</v>
      </c>
      <c r="B335" s="10" t="s">
        <v>724</v>
      </c>
      <c r="C335" s="8" t="s">
        <v>21</v>
      </c>
      <c r="D335" s="8" t="s">
        <v>725</v>
      </c>
      <c r="E335" s="9" t="s">
        <v>42</v>
      </c>
      <c r="F335" s="10">
        <v>2</v>
      </c>
      <c r="G335" s="11">
        <v>8.9700000000000006</v>
      </c>
      <c r="H335" s="11">
        <f t="shared" si="24"/>
        <v>17.940000000000001</v>
      </c>
      <c r="I335" s="113"/>
    </row>
    <row r="336" spans="1:9" ht="24" customHeight="1" x14ac:dyDescent="0.2">
      <c r="A336" s="103" t="s">
        <v>914</v>
      </c>
      <c r="B336" s="10" t="s">
        <v>726</v>
      </c>
      <c r="C336" s="8" t="s">
        <v>45</v>
      </c>
      <c r="D336" s="8" t="s">
        <v>727</v>
      </c>
      <c r="E336" s="9" t="s">
        <v>42</v>
      </c>
      <c r="F336" s="10">
        <v>1</v>
      </c>
      <c r="G336" s="11">
        <v>67.13</v>
      </c>
      <c r="H336" s="11">
        <f t="shared" si="24"/>
        <v>67.13</v>
      </c>
      <c r="I336" s="113"/>
    </row>
    <row r="337" spans="1:9" ht="26.1" customHeight="1" x14ac:dyDescent="0.2">
      <c r="A337" s="103" t="s">
        <v>915</v>
      </c>
      <c r="B337" s="10" t="s">
        <v>728</v>
      </c>
      <c r="C337" s="8" t="s">
        <v>21</v>
      </c>
      <c r="D337" s="8" t="s">
        <v>729</v>
      </c>
      <c r="E337" s="9" t="s">
        <v>42</v>
      </c>
      <c r="F337" s="10">
        <v>2</v>
      </c>
      <c r="G337" s="11">
        <v>24.86</v>
      </c>
      <c r="H337" s="11">
        <f t="shared" si="24"/>
        <v>49.72</v>
      </c>
      <c r="I337" s="113"/>
    </row>
    <row r="338" spans="1:9" ht="26.1" customHeight="1" x14ac:dyDescent="0.2">
      <c r="A338" s="103" t="s">
        <v>916</v>
      </c>
      <c r="B338" s="10" t="s">
        <v>277</v>
      </c>
      <c r="C338" s="8" t="s">
        <v>21</v>
      </c>
      <c r="D338" s="8" t="s">
        <v>278</v>
      </c>
      <c r="E338" s="9" t="s">
        <v>42</v>
      </c>
      <c r="F338" s="10">
        <v>6</v>
      </c>
      <c r="G338" s="11">
        <v>16.920000000000002</v>
      </c>
      <c r="H338" s="11">
        <f t="shared" si="24"/>
        <v>101.52000000000001</v>
      </c>
      <c r="I338" s="113"/>
    </row>
    <row r="339" spans="1:9" ht="26.1" customHeight="1" x14ac:dyDescent="0.2">
      <c r="A339" s="103" t="s">
        <v>917</v>
      </c>
      <c r="B339" s="10" t="s">
        <v>292</v>
      </c>
      <c r="C339" s="8" t="s">
        <v>21</v>
      </c>
      <c r="D339" s="8" t="s">
        <v>293</v>
      </c>
      <c r="E339" s="9" t="s">
        <v>42</v>
      </c>
      <c r="F339" s="10">
        <v>5</v>
      </c>
      <c r="G339" s="11">
        <v>18.809999999999999</v>
      </c>
      <c r="H339" s="11">
        <f t="shared" si="24"/>
        <v>94.05</v>
      </c>
      <c r="I339" s="113"/>
    </row>
    <row r="340" spans="1:9" ht="39" customHeight="1" x14ac:dyDescent="0.2">
      <c r="A340" s="103" t="s">
        <v>918</v>
      </c>
      <c r="B340" s="10" t="s">
        <v>730</v>
      </c>
      <c r="C340" s="8" t="s">
        <v>21</v>
      </c>
      <c r="D340" s="8" t="s">
        <v>731</v>
      </c>
      <c r="E340" s="9" t="s">
        <v>42</v>
      </c>
      <c r="F340" s="10">
        <v>3</v>
      </c>
      <c r="G340" s="11">
        <v>22.82</v>
      </c>
      <c r="H340" s="11">
        <f t="shared" si="24"/>
        <v>68.460000000000008</v>
      </c>
      <c r="I340" s="113"/>
    </row>
    <row r="341" spans="1:9" ht="39" customHeight="1" x14ac:dyDescent="0.2">
      <c r="A341" s="103" t="s">
        <v>919</v>
      </c>
      <c r="B341" s="10" t="s">
        <v>732</v>
      </c>
      <c r="C341" s="8" t="s">
        <v>21</v>
      </c>
      <c r="D341" s="8" t="s">
        <v>733</v>
      </c>
      <c r="E341" s="9" t="s">
        <v>42</v>
      </c>
      <c r="F341" s="10">
        <v>5</v>
      </c>
      <c r="G341" s="11">
        <v>107.24</v>
      </c>
      <c r="H341" s="11">
        <f t="shared" si="24"/>
        <v>536.19999999999993</v>
      </c>
      <c r="I341" s="113"/>
    </row>
    <row r="342" spans="1:9" ht="51.95" customHeight="1" x14ac:dyDescent="0.2">
      <c r="A342" s="103" t="s">
        <v>920</v>
      </c>
      <c r="B342" s="10" t="s">
        <v>734</v>
      </c>
      <c r="C342" s="8" t="s">
        <v>21</v>
      </c>
      <c r="D342" s="8" t="s">
        <v>735</v>
      </c>
      <c r="E342" s="9" t="s">
        <v>42</v>
      </c>
      <c r="F342" s="10">
        <v>8</v>
      </c>
      <c r="G342" s="11">
        <v>7.73</v>
      </c>
      <c r="H342" s="11">
        <f t="shared" si="24"/>
        <v>61.84</v>
      </c>
      <c r="I342" s="113"/>
    </row>
    <row r="343" spans="1:9" ht="39" customHeight="1" x14ac:dyDescent="0.2">
      <c r="A343" s="103" t="s">
        <v>921</v>
      </c>
      <c r="B343" s="10" t="s">
        <v>736</v>
      </c>
      <c r="C343" s="8" t="s">
        <v>21</v>
      </c>
      <c r="D343" s="8" t="s">
        <v>737</v>
      </c>
      <c r="E343" s="9" t="s">
        <v>42</v>
      </c>
      <c r="F343" s="10">
        <v>5</v>
      </c>
      <c r="G343" s="11">
        <v>83.72</v>
      </c>
      <c r="H343" s="11">
        <f t="shared" si="24"/>
        <v>418.6</v>
      </c>
      <c r="I343" s="113"/>
    </row>
    <row r="344" spans="1:9" ht="51.95" customHeight="1" x14ac:dyDescent="0.2">
      <c r="A344" s="103" t="s">
        <v>922</v>
      </c>
      <c r="B344" s="10" t="s">
        <v>738</v>
      </c>
      <c r="C344" s="8" t="s">
        <v>21</v>
      </c>
      <c r="D344" s="8" t="s">
        <v>739</v>
      </c>
      <c r="E344" s="9" t="s">
        <v>42</v>
      </c>
      <c r="F344" s="10">
        <v>5</v>
      </c>
      <c r="G344" s="11">
        <v>6.42</v>
      </c>
      <c r="H344" s="11">
        <f t="shared" si="24"/>
        <v>32.1</v>
      </c>
      <c r="I344" s="113"/>
    </row>
    <row r="345" spans="1:9" ht="39" customHeight="1" x14ac:dyDescent="0.2">
      <c r="A345" s="103" t="s">
        <v>923</v>
      </c>
      <c r="B345" s="10" t="s">
        <v>740</v>
      </c>
      <c r="C345" s="8" t="s">
        <v>21</v>
      </c>
      <c r="D345" s="8" t="s">
        <v>741</v>
      </c>
      <c r="E345" s="9" t="s">
        <v>42</v>
      </c>
      <c r="F345" s="10">
        <v>5</v>
      </c>
      <c r="G345" s="11">
        <v>11.41</v>
      </c>
      <c r="H345" s="11">
        <f t="shared" si="24"/>
        <v>57.05</v>
      </c>
      <c r="I345" s="113"/>
    </row>
    <row r="346" spans="1:9" ht="26.1" customHeight="1" x14ac:dyDescent="0.2">
      <c r="A346" s="103" t="s">
        <v>924</v>
      </c>
      <c r="B346" s="10" t="s">
        <v>742</v>
      </c>
      <c r="C346" s="8" t="s">
        <v>45</v>
      </c>
      <c r="D346" s="8" t="s">
        <v>743</v>
      </c>
      <c r="E346" s="9" t="s">
        <v>42</v>
      </c>
      <c r="F346" s="10">
        <v>1</v>
      </c>
      <c r="G346" s="11">
        <v>7268.2</v>
      </c>
      <c r="H346" s="11">
        <f t="shared" si="24"/>
        <v>7268.2</v>
      </c>
      <c r="I346" s="113"/>
    </row>
    <row r="347" spans="1:9" ht="51.95" customHeight="1" x14ac:dyDescent="0.2">
      <c r="A347" s="103" t="s">
        <v>925</v>
      </c>
      <c r="B347" s="10" t="s">
        <v>744</v>
      </c>
      <c r="C347" s="8" t="s">
        <v>21</v>
      </c>
      <c r="D347" s="8" t="s">
        <v>745</v>
      </c>
      <c r="E347" s="9" t="s">
        <v>64</v>
      </c>
      <c r="F347" s="10">
        <v>6</v>
      </c>
      <c r="G347" s="11">
        <v>52.64</v>
      </c>
      <c r="H347" s="11">
        <f t="shared" si="24"/>
        <v>315.84000000000003</v>
      </c>
      <c r="I347" s="113"/>
    </row>
    <row r="348" spans="1:9" ht="39" customHeight="1" x14ac:dyDescent="0.2">
      <c r="A348" s="103" t="s">
        <v>926</v>
      </c>
      <c r="B348" s="10" t="s">
        <v>298</v>
      </c>
      <c r="C348" s="8" t="s">
        <v>21</v>
      </c>
      <c r="D348" s="8" t="s">
        <v>299</v>
      </c>
      <c r="E348" s="9" t="s">
        <v>42</v>
      </c>
      <c r="F348" s="10">
        <v>1</v>
      </c>
      <c r="G348" s="11">
        <v>25.11</v>
      </c>
      <c r="H348" s="11">
        <f t="shared" si="24"/>
        <v>25.11</v>
      </c>
      <c r="I348" s="113"/>
    </row>
    <row r="349" spans="1:9" ht="39" customHeight="1" x14ac:dyDescent="0.2">
      <c r="A349" s="103" t="s">
        <v>927</v>
      </c>
      <c r="B349" s="10" t="s">
        <v>746</v>
      </c>
      <c r="C349" s="8" t="s">
        <v>21</v>
      </c>
      <c r="D349" s="8" t="s">
        <v>747</v>
      </c>
      <c r="E349" s="9" t="s">
        <v>42</v>
      </c>
      <c r="F349" s="10">
        <v>1</v>
      </c>
      <c r="G349" s="11">
        <v>88.81</v>
      </c>
      <c r="H349" s="11">
        <f t="shared" si="24"/>
        <v>88.81</v>
      </c>
      <c r="I349" s="113"/>
    </row>
    <row r="350" spans="1:9" ht="51.95" customHeight="1" x14ac:dyDescent="0.2">
      <c r="A350" s="103" t="s">
        <v>928</v>
      </c>
      <c r="B350" s="10" t="s">
        <v>748</v>
      </c>
      <c r="C350" s="8" t="s">
        <v>21</v>
      </c>
      <c r="D350" s="8" t="s">
        <v>749</v>
      </c>
      <c r="E350" s="9" t="s">
        <v>42</v>
      </c>
      <c r="F350" s="10">
        <v>2</v>
      </c>
      <c r="G350" s="11">
        <v>63.96</v>
      </c>
      <c r="H350" s="11">
        <f t="shared" si="24"/>
        <v>127.92</v>
      </c>
      <c r="I350" s="113"/>
    </row>
    <row r="351" spans="1:9" ht="26.1" customHeight="1" x14ac:dyDescent="0.2">
      <c r="A351" s="103" t="s">
        <v>929</v>
      </c>
      <c r="B351" s="10" t="s">
        <v>750</v>
      </c>
      <c r="C351" s="8" t="s">
        <v>21</v>
      </c>
      <c r="D351" s="8" t="s">
        <v>751</v>
      </c>
      <c r="E351" s="9" t="s">
        <v>42</v>
      </c>
      <c r="F351" s="10">
        <v>1</v>
      </c>
      <c r="G351" s="11">
        <v>19.670000000000002</v>
      </c>
      <c r="H351" s="11">
        <f t="shared" si="24"/>
        <v>19.670000000000002</v>
      </c>
      <c r="I351" s="113"/>
    </row>
    <row r="352" spans="1:9" ht="26.1" customHeight="1" x14ac:dyDescent="0.2">
      <c r="A352" s="103" t="s">
        <v>930</v>
      </c>
      <c r="B352" s="10" t="s">
        <v>752</v>
      </c>
      <c r="C352" s="8" t="s">
        <v>21</v>
      </c>
      <c r="D352" s="8" t="s">
        <v>753</v>
      </c>
      <c r="E352" s="9" t="s">
        <v>42</v>
      </c>
      <c r="F352" s="10">
        <v>1</v>
      </c>
      <c r="G352" s="11">
        <v>36.46</v>
      </c>
      <c r="H352" s="11">
        <f t="shared" si="24"/>
        <v>36.46</v>
      </c>
      <c r="I352" s="113"/>
    </row>
    <row r="353" spans="1:9" ht="26.1" customHeight="1" x14ac:dyDescent="0.2">
      <c r="A353" s="103" t="s">
        <v>931</v>
      </c>
      <c r="B353" s="10" t="s">
        <v>307</v>
      </c>
      <c r="C353" s="8" t="s">
        <v>21</v>
      </c>
      <c r="D353" s="8" t="s">
        <v>308</v>
      </c>
      <c r="E353" s="9" t="s">
        <v>42</v>
      </c>
      <c r="F353" s="10">
        <v>1</v>
      </c>
      <c r="G353" s="11">
        <v>53.99</v>
      </c>
      <c r="H353" s="11">
        <f t="shared" si="24"/>
        <v>53.99</v>
      </c>
      <c r="I353" s="113"/>
    </row>
    <row r="354" spans="1:9" ht="26.1" customHeight="1" x14ac:dyDescent="0.2">
      <c r="A354" s="103" t="s">
        <v>932</v>
      </c>
      <c r="B354" s="10" t="s">
        <v>754</v>
      </c>
      <c r="C354" s="8" t="s">
        <v>21</v>
      </c>
      <c r="D354" s="8" t="s">
        <v>755</v>
      </c>
      <c r="E354" s="9" t="s">
        <v>42</v>
      </c>
      <c r="F354" s="10">
        <v>2</v>
      </c>
      <c r="G354" s="11">
        <v>79.31</v>
      </c>
      <c r="H354" s="11">
        <f t="shared" si="24"/>
        <v>158.62</v>
      </c>
      <c r="I354" s="113"/>
    </row>
    <row r="355" spans="1:9" ht="39" customHeight="1" x14ac:dyDescent="0.2">
      <c r="A355" s="103" t="s">
        <v>933</v>
      </c>
      <c r="B355" s="10" t="s">
        <v>756</v>
      </c>
      <c r="C355" s="8" t="s">
        <v>21</v>
      </c>
      <c r="D355" s="8" t="s">
        <v>757</v>
      </c>
      <c r="E355" s="9" t="s">
        <v>42</v>
      </c>
      <c r="F355" s="10">
        <v>7</v>
      </c>
      <c r="G355" s="11">
        <v>88.07</v>
      </c>
      <c r="H355" s="11">
        <f t="shared" si="24"/>
        <v>616.49</v>
      </c>
      <c r="I355" s="113"/>
    </row>
    <row r="356" spans="1:9" ht="39" customHeight="1" x14ac:dyDescent="0.2">
      <c r="A356" s="103" t="s">
        <v>934</v>
      </c>
      <c r="B356" s="10" t="s">
        <v>732</v>
      </c>
      <c r="C356" s="8" t="s">
        <v>21</v>
      </c>
      <c r="D356" s="8" t="s">
        <v>733</v>
      </c>
      <c r="E356" s="9" t="s">
        <v>42</v>
      </c>
      <c r="F356" s="10">
        <v>5</v>
      </c>
      <c r="G356" s="11">
        <v>107.24</v>
      </c>
      <c r="H356" s="11">
        <f t="shared" si="24"/>
        <v>536.19999999999993</v>
      </c>
      <c r="I356" s="113"/>
    </row>
    <row r="357" spans="1:9" ht="39" customHeight="1" x14ac:dyDescent="0.2">
      <c r="A357" s="103" t="s">
        <v>935</v>
      </c>
      <c r="B357" s="10" t="s">
        <v>758</v>
      </c>
      <c r="C357" s="8" t="s">
        <v>21</v>
      </c>
      <c r="D357" s="8" t="s">
        <v>759</v>
      </c>
      <c r="E357" s="9" t="s">
        <v>42</v>
      </c>
      <c r="F357" s="10">
        <v>1</v>
      </c>
      <c r="G357" s="11">
        <v>146.6</v>
      </c>
      <c r="H357" s="11">
        <f t="shared" si="24"/>
        <v>146.6</v>
      </c>
      <c r="I357" s="113"/>
    </row>
    <row r="358" spans="1:9" ht="39" customHeight="1" x14ac:dyDescent="0.2">
      <c r="A358" s="103" t="s">
        <v>936</v>
      </c>
      <c r="B358" s="10" t="s">
        <v>760</v>
      </c>
      <c r="C358" s="8" t="s">
        <v>21</v>
      </c>
      <c r="D358" s="8" t="s">
        <v>761</v>
      </c>
      <c r="E358" s="9" t="s">
        <v>42</v>
      </c>
      <c r="F358" s="10">
        <v>1</v>
      </c>
      <c r="G358" s="11">
        <v>155.78</v>
      </c>
      <c r="H358" s="11">
        <f t="shared" si="24"/>
        <v>155.78</v>
      </c>
      <c r="I358" s="113"/>
    </row>
    <row r="359" spans="1:9" ht="26.1" customHeight="1" x14ac:dyDescent="0.2">
      <c r="A359" s="103" t="s">
        <v>937</v>
      </c>
      <c r="B359" s="10" t="s">
        <v>762</v>
      </c>
      <c r="C359" s="8" t="s">
        <v>21</v>
      </c>
      <c r="D359" s="8" t="s">
        <v>763</v>
      </c>
      <c r="E359" s="9" t="s">
        <v>42</v>
      </c>
      <c r="F359" s="10">
        <v>1</v>
      </c>
      <c r="G359" s="11">
        <v>136.49</v>
      </c>
      <c r="H359" s="11">
        <f t="shared" si="24"/>
        <v>136.49</v>
      </c>
      <c r="I359" s="113"/>
    </row>
    <row r="360" spans="1:9" ht="24" customHeight="1" x14ac:dyDescent="0.2">
      <c r="A360" s="101" t="s">
        <v>938</v>
      </c>
      <c r="B360" s="5"/>
      <c r="C360" s="5"/>
      <c r="D360" s="108" t="s">
        <v>1071</v>
      </c>
      <c r="E360" s="5"/>
      <c r="F360" s="6"/>
      <c r="G360" s="5"/>
      <c r="H360" s="7">
        <f>SUM(H361:H384)</f>
        <v>58931.81</v>
      </c>
      <c r="I360" s="114"/>
    </row>
    <row r="361" spans="1:9" ht="39" customHeight="1" x14ac:dyDescent="0.2">
      <c r="A361" s="103" t="s">
        <v>939</v>
      </c>
      <c r="B361" s="10" t="s">
        <v>764</v>
      </c>
      <c r="C361" s="8" t="s">
        <v>21</v>
      </c>
      <c r="D361" s="8" t="s">
        <v>765</v>
      </c>
      <c r="E361" s="9" t="s">
        <v>64</v>
      </c>
      <c r="F361" s="10">
        <v>72</v>
      </c>
      <c r="G361" s="11">
        <v>20.88</v>
      </c>
      <c r="H361" s="11">
        <f>F361*G361</f>
        <v>1503.36</v>
      </c>
      <c r="I361" s="113"/>
    </row>
    <row r="362" spans="1:9" ht="39" customHeight="1" x14ac:dyDescent="0.2">
      <c r="A362" s="103" t="s">
        <v>940</v>
      </c>
      <c r="B362" s="10" t="s">
        <v>766</v>
      </c>
      <c r="C362" s="8" t="s">
        <v>21</v>
      </c>
      <c r="D362" s="8" t="s">
        <v>767</v>
      </c>
      <c r="E362" s="9" t="s">
        <v>64</v>
      </c>
      <c r="F362" s="10">
        <v>27</v>
      </c>
      <c r="G362" s="11">
        <v>25.83</v>
      </c>
      <c r="H362" s="11">
        <f t="shared" ref="H362:H384" si="25">F362*G362</f>
        <v>697.41</v>
      </c>
      <c r="I362" s="113"/>
    </row>
    <row r="363" spans="1:9" ht="39" customHeight="1" x14ac:dyDescent="0.2">
      <c r="A363" s="103" t="s">
        <v>941</v>
      </c>
      <c r="B363" s="10" t="s">
        <v>768</v>
      </c>
      <c r="C363" s="8" t="s">
        <v>21</v>
      </c>
      <c r="D363" s="8" t="s">
        <v>769</v>
      </c>
      <c r="E363" s="9" t="s">
        <v>64</v>
      </c>
      <c r="F363" s="10">
        <v>12</v>
      </c>
      <c r="G363" s="11">
        <v>32.01</v>
      </c>
      <c r="H363" s="11">
        <f t="shared" si="25"/>
        <v>384.12</v>
      </c>
      <c r="I363" s="113"/>
    </row>
    <row r="364" spans="1:9" ht="39" customHeight="1" x14ac:dyDescent="0.2">
      <c r="A364" s="103" t="s">
        <v>942</v>
      </c>
      <c r="B364" s="10" t="s">
        <v>770</v>
      </c>
      <c r="C364" s="8" t="s">
        <v>21</v>
      </c>
      <c r="D364" s="8" t="s">
        <v>771</v>
      </c>
      <c r="E364" s="9" t="s">
        <v>64</v>
      </c>
      <c r="F364" s="10">
        <v>120</v>
      </c>
      <c r="G364" s="11">
        <v>26.52</v>
      </c>
      <c r="H364" s="11">
        <f t="shared" si="25"/>
        <v>3182.4</v>
      </c>
      <c r="I364" s="113"/>
    </row>
    <row r="365" spans="1:9" ht="51.95" customHeight="1" x14ac:dyDescent="0.2">
      <c r="A365" s="103" t="s">
        <v>943</v>
      </c>
      <c r="B365" s="10" t="s">
        <v>772</v>
      </c>
      <c r="C365" s="8" t="s">
        <v>21</v>
      </c>
      <c r="D365" s="8" t="s">
        <v>773</v>
      </c>
      <c r="E365" s="9" t="s">
        <v>42</v>
      </c>
      <c r="F365" s="10">
        <v>13</v>
      </c>
      <c r="G365" s="11">
        <v>38.4</v>
      </c>
      <c r="H365" s="11">
        <f t="shared" si="25"/>
        <v>499.2</v>
      </c>
      <c r="I365" s="113"/>
    </row>
    <row r="366" spans="1:9" ht="51.95" customHeight="1" x14ac:dyDescent="0.2">
      <c r="A366" s="103" t="s">
        <v>944</v>
      </c>
      <c r="B366" s="10" t="s">
        <v>774</v>
      </c>
      <c r="C366" s="8" t="s">
        <v>21</v>
      </c>
      <c r="D366" s="8" t="s">
        <v>775</v>
      </c>
      <c r="E366" s="9" t="s">
        <v>42</v>
      </c>
      <c r="F366" s="10">
        <v>33</v>
      </c>
      <c r="G366" s="11">
        <v>9.86</v>
      </c>
      <c r="H366" s="11">
        <f t="shared" si="25"/>
        <v>325.38</v>
      </c>
      <c r="I366" s="113"/>
    </row>
    <row r="367" spans="1:9" ht="51.95" customHeight="1" x14ac:dyDescent="0.2">
      <c r="A367" s="103" t="s">
        <v>945</v>
      </c>
      <c r="B367" s="10" t="s">
        <v>776</v>
      </c>
      <c r="C367" s="8" t="s">
        <v>21</v>
      </c>
      <c r="D367" s="8" t="s">
        <v>777</v>
      </c>
      <c r="E367" s="9" t="s">
        <v>42</v>
      </c>
      <c r="F367" s="10">
        <v>38</v>
      </c>
      <c r="G367" s="11">
        <v>9.67</v>
      </c>
      <c r="H367" s="11">
        <f t="shared" si="25"/>
        <v>367.46</v>
      </c>
      <c r="I367" s="113"/>
    </row>
    <row r="368" spans="1:9" ht="51.95" customHeight="1" x14ac:dyDescent="0.2">
      <c r="A368" s="103" t="s">
        <v>946</v>
      </c>
      <c r="B368" s="10" t="s">
        <v>778</v>
      </c>
      <c r="C368" s="8" t="s">
        <v>21</v>
      </c>
      <c r="D368" s="8" t="s">
        <v>779</v>
      </c>
      <c r="E368" s="9" t="s">
        <v>42</v>
      </c>
      <c r="F368" s="10">
        <v>16</v>
      </c>
      <c r="G368" s="11">
        <v>26.84</v>
      </c>
      <c r="H368" s="11">
        <f t="shared" si="25"/>
        <v>429.44</v>
      </c>
      <c r="I368" s="113"/>
    </row>
    <row r="369" spans="1:9" ht="51.95" customHeight="1" x14ac:dyDescent="0.2">
      <c r="A369" s="103" t="s">
        <v>947</v>
      </c>
      <c r="B369" s="10" t="s">
        <v>780</v>
      </c>
      <c r="C369" s="8" t="s">
        <v>21</v>
      </c>
      <c r="D369" s="8" t="s">
        <v>781</v>
      </c>
      <c r="E369" s="9" t="s">
        <v>42</v>
      </c>
      <c r="F369" s="10">
        <v>6</v>
      </c>
      <c r="G369" s="11">
        <v>44.09</v>
      </c>
      <c r="H369" s="11">
        <f t="shared" si="25"/>
        <v>264.54000000000002</v>
      </c>
      <c r="I369" s="113"/>
    </row>
    <row r="370" spans="1:9" ht="51.95" customHeight="1" x14ac:dyDescent="0.2">
      <c r="A370" s="103" t="s">
        <v>948</v>
      </c>
      <c r="B370" s="10" t="s">
        <v>782</v>
      </c>
      <c r="C370" s="8" t="s">
        <v>21</v>
      </c>
      <c r="D370" s="8" t="s">
        <v>783</v>
      </c>
      <c r="E370" s="9" t="s">
        <v>42</v>
      </c>
      <c r="F370" s="10">
        <v>4</v>
      </c>
      <c r="G370" s="11">
        <v>47</v>
      </c>
      <c r="H370" s="11">
        <f t="shared" si="25"/>
        <v>188</v>
      </c>
      <c r="I370" s="113"/>
    </row>
    <row r="371" spans="1:9" ht="51.95" customHeight="1" x14ac:dyDescent="0.2">
      <c r="A371" s="103" t="s">
        <v>949</v>
      </c>
      <c r="B371" s="10" t="s">
        <v>784</v>
      </c>
      <c r="C371" s="8" t="s">
        <v>21</v>
      </c>
      <c r="D371" s="8" t="s">
        <v>785</v>
      </c>
      <c r="E371" s="9" t="s">
        <v>42</v>
      </c>
      <c r="F371" s="10">
        <v>1</v>
      </c>
      <c r="G371" s="11">
        <v>13.84</v>
      </c>
      <c r="H371" s="11">
        <f t="shared" si="25"/>
        <v>13.84</v>
      </c>
      <c r="I371" s="113"/>
    </row>
    <row r="372" spans="1:9" ht="51.95" customHeight="1" x14ac:dyDescent="0.2">
      <c r="A372" s="103" t="s">
        <v>950</v>
      </c>
      <c r="B372" s="10" t="s">
        <v>786</v>
      </c>
      <c r="C372" s="8" t="s">
        <v>21</v>
      </c>
      <c r="D372" s="8" t="s">
        <v>787</v>
      </c>
      <c r="E372" s="9" t="s">
        <v>42</v>
      </c>
      <c r="F372" s="10">
        <v>4</v>
      </c>
      <c r="G372" s="11">
        <v>9.85</v>
      </c>
      <c r="H372" s="11">
        <f t="shared" si="25"/>
        <v>39.4</v>
      </c>
      <c r="I372" s="113"/>
    </row>
    <row r="373" spans="1:9" ht="24" customHeight="1" x14ac:dyDescent="0.2">
      <c r="A373" s="103" t="s">
        <v>951</v>
      </c>
      <c r="B373" s="10" t="s">
        <v>726</v>
      </c>
      <c r="C373" s="8" t="s">
        <v>45</v>
      </c>
      <c r="D373" s="8" t="s">
        <v>727</v>
      </c>
      <c r="E373" s="9" t="s">
        <v>42</v>
      </c>
      <c r="F373" s="10">
        <v>6</v>
      </c>
      <c r="G373" s="11">
        <v>67.13</v>
      </c>
      <c r="H373" s="11">
        <f t="shared" si="25"/>
        <v>402.78</v>
      </c>
      <c r="I373" s="113"/>
    </row>
    <row r="374" spans="1:9" ht="51.95" customHeight="1" x14ac:dyDescent="0.2">
      <c r="A374" s="103" t="s">
        <v>952</v>
      </c>
      <c r="B374" s="10" t="s">
        <v>788</v>
      </c>
      <c r="C374" s="8" t="s">
        <v>21</v>
      </c>
      <c r="D374" s="8" t="s">
        <v>789</v>
      </c>
      <c r="E374" s="9" t="s">
        <v>42</v>
      </c>
      <c r="F374" s="10">
        <v>6</v>
      </c>
      <c r="G374" s="11">
        <v>9.25</v>
      </c>
      <c r="H374" s="11">
        <f t="shared" si="25"/>
        <v>55.5</v>
      </c>
      <c r="I374" s="113"/>
    </row>
    <row r="375" spans="1:9" ht="39" customHeight="1" x14ac:dyDescent="0.2">
      <c r="A375" s="103" t="s">
        <v>953</v>
      </c>
      <c r="B375" s="10" t="s">
        <v>790</v>
      </c>
      <c r="C375" s="8" t="s">
        <v>21</v>
      </c>
      <c r="D375" s="8" t="s">
        <v>791</v>
      </c>
      <c r="E375" s="9" t="s">
        <v>42</v>
      </c>
      <c r="F375" s="10">
        <v>12</v>
      </c>
      <c r="G375" s="11">
        <v>19.25</v>
      </c>
      <c r="H375" s="11">
        <f t="shared" si="25"/>
        <v>231</v>
      </c>
      <c r="I375" s="113"/>
    </row>
    <row r="376" spans="1:9" ht="39" customHeight="1" x14ac:dyDescent="0.2">
      <c r="A376" s="103" t="s">
        <v>954</v>
      </c>
      <c r="B376" s="10" t="s">
        <v>792</v>
      </c>
      <c r="C376" s="8" t="s">
        <v>21</v>
      </c>
      <c r="D376" s="8" t="s">
        <v>793</v>
      </c>
      <c r="E376" s="9" t="s">
        <v>42</v>
      </c>
      <c r="F376" s="10">
        <v>6</v>
      </c>
      <c r="G376" s="11">
        <v>95.91</v>
      </c>
      <c r="H376" s="11">
        <f t="shared" si="25"/>
        <v>575.46</v>
      </c>
      <c r="I376" s="113"/>
    </row>
    <row r="377" spans="1:9" ht="39" customHeight="1" x14ac:dyDescent="0.2">
      <c r="A377" s="103" t="s">
        <v>955</v>
      </c>
      <c r="B377" s="10" t="s">
        <v>794</v>
      </c>
      <c r="C377" s="8" t="s">
        <v>21</v>
      </c>
      <c r="D377" s="8" t="s">
        <v>795</v>
      </c>
      <c r="E377" s="9" t="s">
        <v>42</v>
      </c>
      <c r="F377" s="10">
        <v>10</v>
      </c>
      <c r="G377" s="11">
        <v>583.41999999999996</v>
      </c>
      <c r="H377" s="11">
        <f t="shared" si="25"/>
        <v>5834.2</v>
      </c>
      <c r="I377" s="113"/>
    </row>
    <row r="378" spans="1:9" ht="39" customHeight="1" x14ac:dyDescent="0.2">
      <c r="A378" s="103" t="s">
        <v>956</v>
      </c>
      <c r="B378" s="10" t="s">
        <v>796</v>
      </c>
      <c r="C378" s="8" t="s">
        <v>21</v>
      </c>
      <c r="D378" s="8" t="s">
        <v>797</v>
      </c>
      <c r="E378" s="9" t="s">
        <v>42</v>
      </c>
      <c r="F378" s="10">
        <v>3</v>
      </c>
      <c r="G378" s="11">
        <v>184.92</v>
      </c>
      <c r="H378" s="11">
        <f t="shared" si="25"/>
        <v>554.76</v>
      </c>
      <c r="I378" s="113"/>
    </row>
    <row r="379" spans="1:9" ht="51.95" customHeight="1" x14ac:dyDescent="0.2">
      <c r="A379" s="103" t="s">
        <v>957</v>
      </c>
      <c r="B379" s="10" t="s">
        <v>798</v>
      </c>
      <c r="C379" s="8" t="s">
        <v>21</v>
      </c>
      <c r="D379" s="8" t="s">
        <v>799</v>
      </c>
      <c r="E379" s="9" t="s">
        <v>42</v>
      </c>
      <c r="F379" s="10">
        <v>2</v>
      </c>
      <c r="G379" s="11">
        <v>5050.63</v>
      </c>
      <c r="H379" s="11">
        <f t="shared" si="25"/>
        <v>10101.26</v>
      </c>
      <c r="I379" s="113"/>
    </row>
    <row r="380" spans="1:9" ht="65.099999999999994" customHeight="1" x14ac:dyDescent="0.2">
      <c r="A380" s="103" t="s">
        <v>958</v>
      </c>
      <c r="B380" s="10" t="s">
        <v>800</v>
      </c>
      <c r="C380" s="8" t="s">
        <v>21</v>
      </c>
      <c r="D380" s="8" t="s">
        <v>801</v>
      </c>
      <c r="E380" s="9" t="s">
        <v>42</v>
      </c>
      <c r="F380" s="10">
        <v>1</v>
      </c>
      <c r="G380" s="11">
        <v>2589.94</v>
      </c>
      <c r="H380" s="11">
        <f t="shared" si="25"/>
        <v>2589.94</v>
      </c>
      <c r="I380" s="113"/>
    </row>
    <row r="381" spans="1:9" ht="51.95" customHeight="1" x14ac:dyDescent="0.2">
      <c r="A381" s="103" t="s">
        <v>959</v>
      </c>
      <c r="B381" s="10" t="s">
        <v>802</v>
      </c>
      <c r="C381" s="8" t="s">
        <v>21</v>
      </c>
      <c r="D381" s="8" t="s">
        <v>803</v>
      </c>
      <c r="E381" s="9" t="s">
        <v>42</v>
      </c>
      <c r="F381" s="10">
        <v>2</v>
      </c>
      <c r="G381" s="11">
        <v>6645.68</v>
      </c>
      <c r="H381" s="11">
        <f t="shared" si="25"/>
        <v>13291.36</v>
      </c>
      <c r="I381" s="113"/>
    </row>
    <row r="382" spans="1:9" ht="51.95" customHeight="1" x14ac:dyDescent="0.2">
      <c r="A382" s="103" t="s">
        <v>960</v>
      </c>
      <c r="B382" s="10" t="s">
        <v>804</v>
      </c>
      <c r="C382" s="8" t="s">
        <v>21</v>
      </c>
      <c r="D382" s="8" t="s">
        <v>805</v>
      </c>
      <c r="E382" s="9" t="s">
        <v>42</v>
      </c>
      <c r="F382" s="10">
        <v>1</v>
      </c>
      <c r="G382" s="11">
        <v>2092.96</v>
      </c>
      <c r="H382" s="11">
        <f t="shared" si="25"/>
        <v>2092.96</v>
      </c>
      <c r="I382" s="113"/>
    </row>
    <row r="383" spans="1:9" ht="51.95" customHeight="1" x14ac:dyDescent="0.2">
      <c r="A383" s="103" t="s">
        <v>961</v>
      </c>
      <c r="B383" s="10" t="s">
        <v>806</v>
      </c>
      <c r="C383" s="8" t="s">
        <v>21</v>
      </c>
      <c r="D383" s="8" t="s">
        <v>807</v>
      </c>
      <c r="E383" s="9" t="s">
        <v>42</v>
      </c>
      <c r="F383" s="10">
        <v>2</v>
      </c>
      <c r="G383" s="11">
        <v>5956.32</v>
      </c>
      <c r="H383" s="11">
        <f t="shared" si="25"/>
        <v>11912.64</v>
      </c>
      <c r="I383" s="113"/>
    </row>
    <row r="384" spans="1:9" ht="51.95" customHeight="1" x14ac:dyDescent="0.2">
      <c r="A384" s="103" t="s">
        <v>962</v>
      </c>
      <c r="B384" s="10" t="s">
        <v>808</v>
      </c>
      <c r="C384" s="8" t="s">
        <v>21</v>
      </c>
      <c r="D384" s="8" t="s">
        <v>809</v>
      </c>
      <c r="E384" s="9" t="s">
        <v>42</v>
      </c>
      <c r="F384" s="10">
        <v>1</v>
      </c>
      <c r="G384" s="11">
        <v>3395.4</v>
      </c>
      <c r="H384" s="11">
        <f t="shared" si="25"/>
        <v>3395.4</v>
      </c>
      <c r="I384" s="113"/>
    </row>
    <row r="385" spans="1:9" ht="24" customHeight="1" x14ac:dyDescent="0.2">
      <c r="A385" s="101" t="s">
        <v>963</v>
      </c>
      <c r="B385" s="5"/>
      <c r="C385" s="5"/>
      <c r="D385" s="108" t="s">
        <v>810</v>
      </c>
      <c r="E385" s="5"/>
      <c r="F385" s="6"/>
      <c r="G385" s="5"/>
      <c r="H385" s="7">
        <f>SUM(H386:H401)</f>
        <v>31783.799999999996</v>
      </c>
      <c r="I385" s="114"/>
    </row>
    <row r="386" spans="1:9" ht="51.95" customHeight="1" x14ac:dyDescent="0.2">
      <c r="A386" s="103" t="s">
        <v>964</v>
      </c>
      <c r="B386" s="10" t="s">
        <v>811</v>
      </c>
      <c r="C386" s="8" t="s">
        <v>21</v>
      </c>
      <c r="D386" s="8" t="s">
        <v>812</v>
      </c>
      <c r="E386" s="9" t="s">
        <v>42</v>
      </c>
      <c r="F386" s="10">
        <v>2</v>
      </c>
      <c r="G386" s="11">
        <v>307.42</v>
      </c>
      <c r="H386" s="11">
        <f>F386*G386</f>
        <v>614.84</v>
      </c>
      <c r="I386" s="113"/>
    </row>
    <row r="387" spans="1:9" ht="39" customHeight="1" x14ac:dyDescent="0.2">
      <c r="A387" s="103" t="s">
        <v>965</v>
      </c>
      <c r="B387" s="10" t="s">
        <v>813</v>
      </c>
      <c r="C387" s="8" t="s">
        <v>21</v>
      </c>
      <c r="D387" s="8" t="s">
        <v>814</v>
      </c>
      <c r="E387" s="9" t="s">
        <v>42</v>
      </c>
      <c r="F387" s="10">
        <v>2</v>
      </c>
      <c r="G387" s="11">
        <v>825.48</v>
      </c>
      <c r="H387" s="11">
        <f t="shared" ref="H387:H401" si="26">F387*G387</f>
        <v>1650.96</v>
      </c>
      <c r="I387" s="113"/>
    </row>
    <row r="388" spans="1:9" ht="26.1" customHeight="1" x14ac:dyDescent="0.2">
      <c r="A388" s="103" t="s">
        <v>966</v>
      </c>
      <c r="B388" s="10" t="s">
        <v>815</v>
      </c>
      <c r="C388" s="8" t="s">
        <v>21</v>
      </c>
      <c r="D388" s="8" t="s">
        <v>816</v>
      </c>
      <c r="E388" s="9" t="s">
        <v>42</v>
      </c>
      <c r="F388" s="10">
        <v>11</v>
      </c>
      <c r="G388" s="11">
        <v>432.93</v>
      </c>
      <c r="H388" s="11">
        <f t="shared" si="26"/>
        <v>4762.2300000000005</v>
      </c>
      <c r="I388" s="113"/>
    </row>
    <row r="389" spans="1:9" ht="39" customHeight="1" x14ac:dyDescent="0.2">
      <c r="A389" s="103" t="s">
        <v>967</v>
      </c>
      <c r="B389" s="10" t="s">
        <v>817</v>
      </c>
      <c r="C389" s="8" t="s">
        <v>21</v>
      </c>
      <c r="D389" s="8" t="s">
        <v>818</v>
      </c>
      <c r="E389" s="9" t="s">
        <v>42</v>
      </c>
      <c r="F389" s="10">
        <v>2</v>
      </c>
      <c r="G389" s="11">
        <v>668.75</v>
      </c>
      <c r="H389" s="11">
        <f t="shared" si="26"/>
        <v>1337.5</v>
      </c>
      <c r="I389" s="113"/>
    </row>
    <row r="390" spans="1:9" ht="65.099999999999994" customHeight="1" x14ac:dyDescent="0.2">
      <c r="A390" s="103" t="s">
        <v>968</v>
      </c>
      <c r="B390" s="10" t="s">
        <v>819</v>
      </c>
      <c r="C390" s="8" t="s">
        <v>21</v>
      </c>
      <c r="D390" s="8" t="s">
        <v>820</v>
      </c>
      <c r="E390" s="9" t="s">
        <v>42</v>
      </c>
      <c r="F390" s="10">
        <v>13</v>
      </c>
      <c r="G390" s="11">
        <v>401.07</v>
      </c>
      <c r="H390" s="11">
        <f t="shared" si="26"/>
        <v>5213.91</v>
      </c>
      <c r="I390" s="113"/>
    </row>
    <row r="391" spans="1:9" ht="24" customHeight="1" x14ac:dyDescent="0.2">
      <c r="A391" s="103" t="s">
        <v>969</v>
      </c>
      <c r="B391" s="10" t="s">
        <v>821</v>
      </c>
      <c r="C391" s="8" t="s">
        <v>45</v>
      </c>
      <c r="D391" s="8" t="s">
        <v>822</v>
      </c>
      <c r="E391" s="9" t="s">
        <v>42</v>
      </c>
      <c r="F391" s="10">
        <v>13</v>
      </c>
      <c r="G391" s="11">
        <v>76.33</v>
      </c>
      <c r="H391" s="11">
        <f t="shared" si="26"/>
        <v>992.29</v>
      </c>
      <c r="I391" s="113"/>
    </row>
    <row r="392" spans="1:9" ht="26.1" customHeight="1" x14ac:dyDescent="0.2">
      <c r="A392" s="103" t="s">
        <v>970</v>
      </c>
      <c r="B392" s="10" t="s">
        <v>823</v>
      </c>
      <c r="C392" s="8" t="s">
        <v>21</v>
      </c>
      <c r="D392" s="8" t="s">
        <v>824</v>
      </c>
      <c r="E392" s="9" t="s">
        <v>42</v>
      </c>
      <c r="F392" s="10">
        <v>5</v>
      </c>
      <c r="G392" s="11">
        <v>90.35</v>
      </c>
      <c r="H392" s="11">
        <f t="shared" si="26"/>
        <v>451.75</v>
      </c>
      <c r="I392" s="113"/>
    </row>
    <row r="393" spans="1:9" ht="51.95" customHeight="1" x14ac:dyDescent="0.2">
      <c r="A393" s="103" t="s">
        <v>971</v>
      </c>
      <c r="B393" s="10" t="s">
        <v>825</v>
      </c>
      <c r="C393" s="8" t="s">
        <v>21</v>
      </c>
      <c r="D393" s="8" t="s">
        <v>826</v>
      </c>
      <c r="E393" s="9" t="s">
        <v>42</v>
      </c>
      <c r="F393" s="10">
        <v>3</v>
      </c>
      <c r="G393" s="11">
        <v>831.63</v>
      </c>
      <c r="H393" s="11">
        <f t="shared" si="26"/>
        <v>2494.89</v>
      </c>
      <c r="I393" s="113"/>
    </row>
    <row r="394" spans="1:9" ht="26.1" customHeight="1" x14ac:dyDescent="0.2">
      <c r="A394" s="103" t="s">
        <v>972</v>
      </c>
      <c r="B394" s="10" t="s">
        <v>827</v>
      </c>
      <c r="C394" s="8" t="s">
        <v>21</v>
      </c>
      <c r="D394" s="8" t="s">
        <v>828</v>
      </c>
      <c r="E394" s="9" t="s">
        <v>42</v>
      </c>
      <c r="F394" s="10">
        <v>26</v>
      </c>
      <c r="G394" s="11">
        <v>65.599999999999994</v>
      </c>
      <c r="H394" s="11">
        <f t="shared" si="26"/>
        <v>1705.6</v>
      </c>
      <c r="I394" s="113"/>
    </row>
    <row r="395" spans="1:9" ht="26.1" customHeight="1" x14ac:dyDescent="0.2">
      <c r="A395" s="103" t="s">
        <v>973</v>
      </c>
      <c r="B395" s="10" t="s">
        <v>829</v>
      </c>
      <c r="C395" s="8" t="s">
        <v>21</v>
      </c>
      <c r="D395" s="8" t="s">
        <v>830</v>
      </c>
      <c r="E395" s="9" t="s">
        <v>42</v>
      </c>
      <c r="F395" s="10">
        <v>13</v>
      </c>
      <c r="G395" s="11">
        <v>334.91</v>
      </c>
      <c r="H395" s="11">
        <f t="shared" si="26"/>
        <v>4353.83</v>
      </c>
      <c r="I395" s="113"/>
    </row>
    <row r="396" spans="1:9" ht="39" customHeight="1" x14ac:dyDescent="0.2">
      <c r="A396" s="103" t="s">
        <v>974</v>
      </c>
      <c r="B396" s="10" t="s">
        <v>831</v>
      </c>
      <c r="C396" s="8" t="s">
        <v>21</v>
      </c>
      <c r="D396" s="8" t="s">
        <v>832</v>
      </c>
      <c r="E396" s="9" t="s">
        <v>42</v>
      </c>
      <c r="F396" s="10">
        <v>3</v>
      </c>
      <c r="G396" s="11">
        <v>126.55</v>
      </c>
      <c r="H396" s="11">
        <f t="shared" si="26"/>
        <v>379.65</v>
      </c>
      <c r="I396" s="113"/>
    </row>
    <row r="397" spans="1:9" ht="26.1" customHeight="1" x14ac:dyDescent="0.2">
      <c r="A397" s="103" t="s">
        <v>975</v>
      </c>
      <c r="B397" s="10" t="s">
        <v>833</v>
      </c>
      <c r="C397" s="8" t="s">
        <v>21</v>
      </c>
      <c r="D397" s="8" t="s">
        <v>834</v>
      </c>
      <c r="E397" s="9" t="s">
        <v>42</v>
      </c>
      <c r="F397" s="10">
        <v>3</v>
      </c>
      <c r="G397" s="11">
        <v>95.89</v>
      </c>
      <c r="H397" s="11">
        <f t="shared" si="26"/>
        <v>287.67</v>
      </c>
      <c r="I397" s="113"/>
    </row>
    <row r="398" spans="1:9" ht="26.1" customHeight="1" x14ac:dyDescent="0.2">
      <c r="A398" s="103" t="s">
        <v>976</v>
      </c>
      <c r="B398" s="10" t="s">
        <v>835</v>
      </c>
      <c r="C398" s="8" t="s">
        <v>45</v>
      </c>
      <c r="D398" s="8" t="s">
        <v>836</v>
      </c>
      <c r="E398" s="9" t="s">
        <v>42</v>
      </c>
      <c r="F398" s="10">
        <v>2</v>
      </c>
      <c r="G398" s="11">
        <v>188.51</v>
      </c>
      <c r="H398" s="11">
        <f t="shared" si="26"/>
        <v>377.02</v>
      </c>
      <c r="I398" s="113"/>
    </row>
    <row r="399" spans="1:9" ht="39" customHeight="1" x14ac:dyDescent="0.2">
      <c r="A399" s="103" t="s">
        <v>977</v>
      </c>
      <c r="B399" s="10" t="s">
        <v>837</v>
      </c>
      <c r="C399" s="8" t="s">
        <v>21</v>
      </c>
      <c r="D399" s="8" t="s">
        <v>838</v>
      </c>
      <c r="E399" s="9" t="s">
        <v>42</v>
      </c>
      <c r="F399" s="10">
        <v>5</v>
      </c>
      <c r="G399" s="11">
        <v>635.46</v>
      </c>
      <c r="H399" s="11">
        <f t="shared" si="26"/>
        <v>3177.3</v>
      </c>
      <c r="I399" s="113"/>
    </row>
    <row r="400" spans="1:9" ht="39" customHeight="1" x14ac:dyDescent="0.2">
      <c r="A400" s="103" t="s">
        <v>978</v>
      </c>
      <c r="B400" s="10" t="s">
        <v>839</v>
      </c>
      <c r="C400" s="8" t="s">
        <v>21</v>
      </c>
      <c r="D400" s="8" t="s">
        <v>840</v>
      </c>
      <c r="E400" s="9" t="s">
        <v>42</v>
      </c>
      <c r="F400" s="10">
        <v>4</v>
      </c>
      <c r="G400" s="11">
        <v>697.77</v>
      </c>
      <c r="H400" s="11">
        <f t="shared" si="26"/>
        <v>2791.08</v>
      </c>
      <c r="I400" s="113"/>
    </row>
    <row r="401" spans="1:10" ht="39" customHeight="1" x14ac:dyDescent="0.2">
      <c r="A401" s="103" t="s">
        <v>979</v>
      </c>
      <c r="B401" s="10" t="s">
        <v>841</v>
      </c>
      <c r="C401" s="8" t="s">
        <v>21</v>
      </c>
      <c r="D401" s="8" t="s">
        <v>842</v>
      </c>
      <c r="E401" s="9" t="s">
        <v>42</v>
      </c>
      <c r="F401" s="10">
        <v>4</v>
      </c>
      <c r="G401" s="11">
        <v>298.32</v>
      </c>
      <c r="H401" s="11">
        <f t="shared" si="26"/>
        <v>1193.28</v>
      </c>
      <c r="I401" s="113"/>
    </row>
    <row r="402" spans="1:10" ht="24" customHeight="1" x14ac:dyDescent="0.2">
      <c r="A402" s="101" t="s">
        <v>980</v>
      </c>
      <c r="B402" s="5"/>
      <c r="C402" s="5"/>
      <c r="D402" s="108" t="s">
        <v>843</v>
      </c>
      <c r="E402" s="5"/>
      <c r="F402" s="6"/>
      <c r="G402" s="5"/>
      <c r="H402" s="7">
        <f>SUM(H403:H404)</f>
        <v>9215.06</v>
      </c>
      <c r="I402" s="114"/>
    </row>
    <row r="403" spans="1:10" ht="39" customHeight="1" x14ac:dyDescent="0.2">
      <c r="A403" s="103" t="s">
        <v>981</v>
      </c>
      <c r="B403" s="10" t="s">
        <v>844</v>
      </c>
      <c r="C403" s="8" t="s">
        <v>21</v>
      </c>
      <c r="D403" s="8" t="s">
        <v>845</v>
      </c>
      <c r="E403" s="9" t="s">
        <v>42</v>
      </c>
      <c r="F403" s="10">
        <v>6</v>
      </c>
      <c r="G403" s="11">
        <v>243.91</v>
      </c>
      <c r="H403" s="11">
        <f>F403*G403</f>
        <v>1463.46</v>
      </c>
      <c r="I403" s="113"/>
    </row>
    <row r="404" spans="1:10" ht="39" customHeight="1" x14ac:dyDescent="0.2">
      <c r="A404" s="103" t="s">
        <v>982</v>
      </c>
      <c r="B404" s="10" t="s">
        <v>846</v>
      </c>
      <c r="C404" s="8" t="s">
        <v>21</v>
      </c>
      <c r="D404" s="8" t="s">
        <v>847</v>
      </c>
      <c r="E404" s="9" t="s">
        <v>42</v>
      </c>
      <c r="F404" s="10">
        <v>10</v>
      </c>
      <c r="G404" s="11">
        <v>775.16</v>
      </c>
      <c r="H404" s="11">
        <f>F404*G404</f>
        <v>7751.5999999999995</v>
      </c>
      <c r="I404" s="113"/>
    </row>
    <row r="405" spans="1:10" ht="24" customHeight="1" x14ac:dyDescent="0.2">
      <c r="A405" s="101" t="s">
        <v>1020</v>
      </c>
      <c r="B405" s="5"/>
      <c r="C405" s="5"/>
      <c r="D405" s="108" t="s">
        <v>848</v>
      </c>
      <c r="E405" s="5"/>
      <c r="F405" s="6"/>
      <c r="G405" s="5"/>
      <c r="H405" s="7">
        <f>SUM(H406:H454)</f>
        <v>123537.75000000001</v>
      </c>
      <c r="I405" s="118"/>
      <c r="J405" s="22"/>
    </row>
    <row r="406" spans="1:10" ht="27" customHeight="1" x14ac:dyDescent="0.2">
      <c r="A406" s="105" t="s">
        <v>1021</v>
      </c>
      <c r="B406" s="121" t="s">
        <v>1107</v>
      </c>
      <c r="C406" s="122" t="s">
        <v>21</v>
      </c>
      <c r="D406" s="122" t="s">
        <v>1108</v>
      </c>
      <c r="E406" s="123" t="s">
        <v>42</v>
      </c>
      <c r="F406" s="121">
        <v>118</v>
      </c>
      <c r="G406" s="124">
        <v>38.56</v>
      </c>
      <c r="H406" s="124">
        <v>4550.08</v>
      </c>
      <c r="I406" s="125"/>
    </row>
    <row r="407" spans="1:10" ht="30.75" customHeight="1" x14ac:dyDescent="0.2">
      <c r="A407" s="105" t="s">
        <v>1022</v>
      </c>
      <c r="B407" s="121" t="s">
        <v>1109</v>
      </c>
      <c r="C407" s="122" t="s">
        <v>21</v>
      </c>
      <c r="D407" s="122" t="s">
        <v>1110</v>
      </c>
      <c r="E407" s="123" t="s">
        <v>42</v>
      </c>
      <c r="F407" s="121">
        <v>11</v>
      </c>
      <c r="G407" s="124">
        <v>94.86</v>
      </c>
      <c r="H407" s="124">
        <v>1043.46</v>
      </c>
      <c r="I407" s="125"/>
    </row>
    <row r="408" spans="1:10" ht="26.25" customHeight="1" x14ac:dyDescent="0.2">
      <c r="A408" s="105" t="s">
        <v>1023</v>
      </c>
      <c r="B408" s="121" t="s">
        <v>1111</v>
      </c>
      <c r="C408" s="122" t="s">
        <v>21</v>
      </c>
      <c r="D408" s="122" t="s">
        <v>1112</v>
      </c>
      <c r="E408" s="123" t="s">
        <v>42</v>
      </c>
      <c r="F408" s="121">
        <v>11</v>
      </c>
      <c r="G408" s="124">
        <v>105.68</v>
      </c>
      <c r="H408" s="124">
        <v>1162.48</v>
      </c>
      <c r="I408" s="125"/>
    </row>
    <row r="409" spans="1:10" ht="27.75" customHeight="1" x14ac:dyDescent="0.2">
      <c r="A409" s="105" t="s">
        <v>1024</v>
      </c>
      <c r="B409" s="121" t="s">
        <v>1113</v>
      </c>
      <c r="C409" s="122" t="s">
        <v>21</v>
      </c>
      <c r="D409" s="122" t="s">
        <v>1114</v>
      </c>
      <c r="E409" s="123" t="s">
        <v>42</v>
      </c>
      <c r="F409" s="121">
        <v>11</v>
      </c>
      <c r="G409" s="124">
        <v>200.3</v>
      </c>
      <c r="H409" s="124">
        <v>2203.3000000000002</v>
      </c>
      <c r="I409" s="125"/>
    </row>
    <row r="410" spans="1:10" ht="26.25" customHeight="1" x14ac:dyDescent="0.2">
      <c r="A410" s="105" t="s">
        <v>1025</v>
      </c>
      <c r="B410" s="121" t="s">
        <v>1115</v>
      </c>
      <c r="C410" s="122" t="s">
        <v>21</v>
      </c>
      <c r="D410" s="122" t="s">
        <v>1116</v>
      </c>
      <c r="E410" s="123" t="s">
        <v>42</v>
      </c>
      <c r="F410" s="121">
        <v>12</v>
      </c>
      <c r="G410" s="124">
        <v>180.94</v>
      </c>
      <c r="H410" s="124">
        <v>2171.2800000000002</v>
      </c>
      <c r="I410" s="125"/>
    </row>
    <row r="411" spans="1:10" ht="27.75" customHeight="1" x14ac:dyDescent="0.2">
      <c r="A411" s="105" t="s">
        <v>1026</v>
      </c>
      <c r="B411" s="121" t="s">
        <v>1117</v>
      </c>
      <c r="C411" s="122" t="s">
        <v>21</v>
      </c>
      <c r="D411" s="122" t="s">
        <v>1118</v>
      </c>
      <c r="E411" s="123" t="s">
        <v>42</v>
      </c>
      <c r="F411" s="121">
        <v>8</v>
      </c>
      <c r="G411" s="124">
        <v>36.82</v>
      </c>
      <c r="H411" s="124">
        <v>294.56</v>
      </c>
      <c r="I411" s="125"/>
    </row>
    <row r="412" spans="1:10" ht="24" customHeight="1" x14ac:dyDescent="0.2">
      <c r="A412" s="105" t="s">
        <v>1027</v>
      </c>
      <c r="B412" s="121" t="s">
        <v>1119</v>
      </c>
      <c r="C412" s="122" t="s">
        <v>21</v>
      </c>
      <c r="D412" s="122" t="s">
        <v>1120</v>
      </c>
      <c r="E412" s="123" t="s">
        <v>42</v>
      </c>
      <c r="F412" s="121">
        <v>2</v>
      </c>
      <c r="G412" s="124">
        <v>34.68</v>
      </c>
      <c r="H412" s="124">
        <v>69.36</v>
      </c>
      <c r="I412" s="125"/>
    </row>
    <row r="413" spans="1:10" ht="24" customHeight="1" x14ac:dyDescent="0.2">
      <c r="A413" s="105" t="s">
        <v>1028</v>
      </c>
      <c r="B413" s="121" t="s">
        <v>1121</v>
      </c>
      <c r="C413" s="122" t="s">
        <v>21</v>
      </c>
      <c r="D413" s="122" t="s">
        <v>1122</v>
      </c>
      <c r="E413" s="123" t="s">
        <v>42</v>
      </c>
      <c r="F413" s="121">
        <v>5</v>
      </c>
      <c r="G413" s="124">
        <v>32.590000000000003</v>
      </c>
      <c r="H413" s="124">
        <v>162.94999999999999</v>
      </c>
      <c r="I413" s="125"/>
    </row>
    <row r="414" spans="1:10" ht="24" customHeight="1" x14ac:dyDescent="0.2">
      <c r="A414" s="105" t="s">
        <v>1029</v>
      </c>
      <c r="B414" s="121" t="s">
        <v>1123</v>
      </c>
      <c r="C414" s="122" t="s">
        <v>21</v>
      </c>
      <c r="D414" s="122" t="s">
        <v>1124</v>
      </c>
      <c r="E414" s="123" t="s">
        <v>42</v>
      </c>
      <c r="F414" s="121">
        <v>1</v>
      </c>
      <c r="G414" s="124">
        <v>58.7</v>
      </c>
      <c r="H414" s="124">
        <v>58.7</v>
      </c>
      <c r="I414" s="125"/>
    </row>
    <row r="415" spans="1:10" ht="24" customHeight="1" x14ac:dyDescent="0.2">
      <c r="A415" s="105" t="s">
        <v>1030</v>
      </c>
      <c r="B415" s="121" t="s">
        <v>1125</v>
      </c>
      <c r="C415" s="122" t="s">
        <v>21</v>
      </c>
      <c r="D415" s="122" t="s">
        <v>1126</v>
      </c>
      <c r="E415" s="123" t="s">
        <v>42</v>
      </c>
      <c r="F415" s="121">
        <v>63</v>
      </c>
      <c r="G415" s="124">
        <v>54.36</v>
      </c>
      <c r="H415" s="124">
        <v>3424.68</v>
      </c>
      <c r="I415" s="125"/>
    </row>
    <row r="416" spans="1:10" ht="24" customHeight="1" x14ac:dyDescent="0.2">
      <c r="A416" s="105" t="s">
        <v>1031</v>
      </c>
      <c r="B416" s="121" t="s">
        <v>1127</v>
      </c>
      <c r="C416" s="122" t="s">
        <v>21</v>
      </c>
      <c r="D416" s="122" t="s">
        <v>1128</v>
      </c>
      <c r="E416" s="123" t="s">
        <v>42</v>
      </c>
      <c r="F416" s="121">
        <v>14</v>
      </c>
      <c r="G416" s="124">
        <v>215.85</v>
      </c>
      <c r="H416" s="124">
        <v>3021.9</v>
      </c>
      <c r="I416" s="125"/>
    </row>
    <row r="417" spans="1:9" ht="24" customHeight="1" x14ac:dyDescent="0.2">
      <c r="A417" s="105" t="s">
        <v>1032</v>
      </c>
      <c r="B417" s="121" t="s">
        <v>1129</v>
      </c>
      <c r="C417" s="122" t="s">
        <v>21</v>
      </c>
      <c r="D417" s="122" t="s">
        <v>1130</v>
      </c>
      <c r="E417" s="123" t="s">
        <v>42</v>
      </c>
      <c r="F417" s="121">
        <v>17</v>
      </c>
      <c r="G417" s="124">
        <v>52.93</v>
      </c>
      <c r="H417" s="124">
        <v>899.81</v>
      </c>
      <c r="I417" s="125"/>
    </row>
    <row r="418" spans="1:9" ht="24" customHeight="1" x14ac:dyDescent="0.2">
      <c r="A418" s="105" t="s">
        <v>1033</v>
      </c>
      <c r="B418" s="121" t="s">
        <v>1131</v>
      </c>
      <c r="C418" s="122" t="s">
        <v>21</v>
      </c>
      <c r="D418" s="122" t="s">
        <v>1132</v>
      </c>
      <c r="E418" s="123" t="s">
        <v>42</v>
      </c>
      <c r="F418" s="121">
        <v>17</v>
      </c>
      <c r="G418" s="124">
        <v>31.1</v>
      </c>
      <c r="H418" s="124">
        <v>528.70000000000005</v>
      </c>
      <c r="I418" s="125"/>
    </row>
    <row r="419" spans="1:9" ht="24" customHeight="1" x14ac:dyDescent="0.2">
      <c r="A419" s="105" t="s">
        <v>1034</v>
      </c>
      <c r="B419" s="121" t="s">
        <v>1133</v>
      </c>
      <c r="C419" s="122" t="s">
        <v>21</v>
      </c>
      <c r="D419" s="122" t="s">
        <v>1134</v>
      </c>
      <c r="E419" s="123" t="s">
        <v>42</v>
      </c>
      <c r="F419" s="121">
        <v>14</v>
      </c>
      <c r="G419" s="124">
        <v>37.9</v>
      </c>
      <c r="H419" s="124">
        <v>530.6</v>
      </c>
      <c r="I419" s="125"/>
    </row>
    <row r="420" spans="1:9" ht="24" customHeight="1" x14ac:dyDescent="0.2">
      <c r="A420" s="105" t="s">
        <v>1035</v>
      </c>
      <c r="B420" s="121" t="s">
        <v>1135</v>
      </c>
      <c r="C420" s="122" t="s">
        <v>21</v>
      </c>
      <c r="D420" s="122" t="s">
        <v>1136</v>
      </c>
      <c r="E420" s="123" t="s">
        <v>42</v>
      </c>
      <c r="F420" s="121">
        <v>3</v>
      </c>
      <c r="G420" s="124">
        <v>60.86</v>
      </c>
      <c r="H420" s="124">
        <v>182.58</v>
      </c>
      <c r="I420" s="125"/>
    </row>
    <row r="421" spans="1:9" ht="24" customHeight="1" x14ac:dyDescent="0.2">
      <c r="A421" s="105" t="s">
        <v>1036</v>
      </c>
      <c r="B421" s="121" t="s">
        <v>1137</v>
      </c>
      <c r="C421" s="122" t="s">
        <v>21</v>
      </c>
      <c r="D421" s="122" t="s">
        <v>1138</v>
      </c>
      <c r="E421" s="123" t="s">
        <v>42</v>
      </c>
      <c r="F421" s="121">
        <v>2</v>
      </c>
      <c r="G421" s="124">
        <v>54.01</v>
      </c>
      <c r="H421" s="124">
        <v>108.02</v>
      </c>
      <c r="I421" s="125"/>
    </row>
    <row r="422" spans="1:9" ht="24" customHeight="1" x14ac:dyDescent="0.2">
      <c r="A422" s="105" t="s">
        <v>1037</v>
      </c>
      <c r="B422" s="121" t="s">
        <v>1139</v>
      </c>
      <c r="C422" s="122" t="s">
        <v>21</v>
      </c>
      <c r="D422" s="122" t="s">
        <v>1140</v>
      </c>
      <c r="E422" s="123" t="s">
        <v>42</v>
      </c>
      <c r="F422" s="121">
        <v>1</v>
      </c>
      <c r="G422" s="124">
        <v>59.78</v>
      </c>
      <c r="H422" s="124">
        <v>59.78</v>
      </c>
      <c r="I422" s="125"/>
    </row>
    <row r="423" spans="1:9" ht="24" customHeight="1" x14ac:dyDescent="0.2">
      <c r="A423" s="105" t="s">
        <v>1038</v>
      </c>
      <c r="B423" s="121" t="s">
        <v>1141</v>
      </c>
      <c r="C423" s="122" t="s">
        <v>21</v>
      </c>
      <c r="D423" s="122" t="s">
        <v>1142</v>
      </c>
      <c r="E423" s="123" t="s">
        <v>42</v>
      </c>
      <c r="F423" s="121">
        <v>9</v>
      </c>
      <c r="G423" s="124">
        <v>56.95</v>
      </c>
      <c r="H423" s="124">
        <v>512.54999999999995</v>
      </c>
      <c r="I423" s="125"/>
    </row>
    <row r="424" spans="1:9" ht="24" customHeight="1" x14ac:dyDescent="0.2">
      <c r="A424" s="105" t="s">
        <v>1039</v>
      </c>
      <c r="B424" s="121" t="s">
        <v>1143</v>
      </c>
      <c r="C424" s="122" t="s">
        <v>21</v>
      </c>
      <c r="D424" s="122" t="s">
        <v>1144</v>
      </c>
      <c r="E424" s="123" t="s">
        <v>64</v>
      </c>
      <c r="F424" s="121">
        <v>1318</v>
      </c>
      <c r="G424" s="124">
        <v>11.37</v>
      </c>
      <c r="H424" s="124">
        <v>14985.66</v>
      </c>
      <c r="I424" s="125"/>
    </row>
    <row r="425" spans="1:9" ht="24" customHeight="1" x14ac:dyDescent="0.2">
      <c r="A425" s="105" t="s">
        <v>1040</v>
      </c>
      <c r="B425" s="121" t="s">
        <v>1145</v>
      </c>
      <c r="C425" s="122" t="s">
        <v>21</v>
      </c>
      <c r="D425" s="122" t="s">
        <v>1146</v>
      </c>
      <c r="E425" s="123" t="s">
        <v>42</v>
      </c>
      <c r="F425" s="121">
        <v>100</v>
      </c>
      <c r="G425" s="124">
        <v>8.77</v>
      </c>
      <c r="H425" s="124">
        <v>877</v>
      </c>
      <c r="I425" s="125"/>
    </row>
    <row r="426" spans="1:9" ht="24" customHeight="1" x14ac:dyDescent="0.2">
      <c r="A426" s="105" t="s">
        <v>1041</v>
      </c>
      <c r="B426" s="121" t="s">
        <v>1147</v>
      </c>
      <c r="C426" s="122" t="s">
        <v>21</v>
      </c>
      <c r="D426" s="122" t="s">
        <v>1148</v>
      </c>
      <c r="E426" s="123" t="s">
        <v>42</v>
      </c>
      <c r="F426" s="121">
        <v>50</v>
      </c>
      <c r="G426" s="124">
        <v>14.05</v>
      </c>
      <c r="H426" s="124">
        <v>702.5</v>
      </c>
      <c r="I426" s="125"/>
    </row>
    <row r="427" spans="1:9" ht="24" customHeight="1" x14ac:dyDescent="0.2">
      <c r="A427" s="105" t="s">
        <v>1042</v>
      </c>
      <c r="B427" s="121" t="s">
        <v>1149</v>
      </c>
      <c r="C427" s="122" t="s">
        <v>21</v>
      </c>
      <c r="D427" s="122" t="s">
        <v>1150</v>
      </c>
      <c r="E427" s="123" t="s">
        <v>64</v>
      </c>
      <c r="F427" s="121">
        <v>300</v>
      </c>
      <c r="G427" s="124">
        <v>16.670000000000002</v>
      </c>
      <c r="H427" s="124">
        <v>5001</v>
      </c>
      <c r="I427" s="125"/>
    </row>
    <row r="428" spans="1:9" ht="24" customHeight="1" x14ac:dyDescent="0.2">
      <c r="A428" s="105" t="s">
        <v>1043</v>
      </c>
      <c r="B428" s="121" t="s">
        <v>1151</v>
      </c>
      <c r="C428" s="122" t="s">
        <v>21</v>
      </c>
      <c r="D428" s="122" t="s">
        <v>1152</v>
      </c>
      <c r="E428" s="123" t="s">
        <v>64</v>
      </c>
      <c r="F428" s="121">
        <v>4200</v>
      </c>
      <c r="G428" s="124">
        <v>4.8</v>
      </c>
      <c r="H428" s="124">
        <v>20160</v>
      </c>
      <c r="I428" s="125"/>
    </row>
    <row r="429" spans="1:9" ht="24" customHeight="1" x14ac:dyDescent="0.2">
      <c r="A429" s="105" t="s">
        <v>1044</v>
      </c>
      <c r="B429" s="121" t="s">
        <v>1153</v>
      </c>
      <c r="C429" s="122" t="s">
        <v>21</v>
      </c>
      <c r="D429" s="122" t="s">
        <v>1154</v>
      </c>
      <c r="E429" s="123" t="s">
        <v>64</v>
      </c>
      <c r="F429" s="121">
        <v>400</v>
      </c>
      <c r="G429" s="124">
        <v>6.64</v>
      </c>
      <c r="H429" s="124">
        <v>2656</v>
      </c>
      <c r="I429" s="125"/>
    </row>
    <row r="430" spans="1:9" ht="24" customHeight="1" x14ac:dyDescent="0.2">
      <c r="A430" s="105" t="s">
        <v>1045</v>
      </c>
      <c r="B430" s="121" t="s">
        <v>1155</v>
      </c>
      <c r="C430" s="122" t="s">
        <v>21</v>
      </c>
      <c r="D430" s="122" t="s">
        <v>1156</v>
      </c>
      <c r="E430" s="123" t="s">
        <v>64</v>
      </c>
      <c r="F430" s="121">
        <v>200</v>
      </c>
      <c r="G430" s="124">
        <v>24.87</v>
      </c>
      <c r="H430" s="124">
        <v>4974</v>
      </c>
      <c r="I430" s="125"/>
    </row>
    <row r="431" spans="1:9" ht="24" customHeight="1" x14ac:dyDescent="0.2">
      <c r="A431" s="105" t="s">
        <v>1046</v>
      </c>
      <c r="B431" s="121" t="s">
        <v>1157</v>
      </c>
      <c r="C431" s="122" t="s">
        <v>21</v>
      </c>
      <c r="D431" s="122" t="s">
        <v>1158</v>
      </c>
      <c r="E431" s="123" t="s">
        <v>64</v>
      </c>
      <c r="F431" s="121">
        <v>200</v>
      </c>
      <c r="G431" s="124">
        <v>33.840000000000003</v>
      </c>
      <c r="H431" s="124">
        <v>6768</v>
      </c>
      <c r="I431" s="125"/>
    </row>
    <row r="432" spans="1:9" ht="24" customHeight="1" x14ac:dyDescent="0.2">
      <c r="A432" s="105" t="s">
        <v>1047</v>
      </c>
      <c r="B432" s="121" t="s">
        <v>1159</v>
      </c>
      <c r="C432" s="122" t="s">
        <v>21</v>
      </c>
      <c r="D432" s="122" t="s">
        <v>1160</v>
      </c>
      <c r="E432" s="123" t="s">
        <v>64</v>
      </c>
      <c r="F432" s="121">
        <v>200</v>
      </c>
      <c r="G432" s="124">
        <v>95.4</v>
      </c>
      <c r="H432" s="124">
        <v>19080</v>
      </c>
      <c r="I432" s="125"/>
    </row>
    <row r="433" spans="1:9" ht="24" customHeight="1" x14ac:dyDescent="0.2">
      <c r="A433" s="105" t="s">
        <v>1048</v>
      </c>
      <c r="B433" s="121" t="s">
        <v>1161</v>
      </c>
      <c r="C433" s="122" t="s">
        <v>21</v>
      </c>
      <c r="D433" s="122" t="s">
        <v>1162</v>
      </c>
      <c r="E433" s="123" t="s">
        <v>42</v>
      </c>
      <c r="F433" s="121">
        <v>29</v>
      </c>
      <c r="G433" s="124">
        <v>11.52</v>
      </c>
      <c r="H433" s="124">
        <v>334.08</v>
      </c>
      <c r="I433" s="125"/>
    </row>
    <row r="434" spans="1:9" ht="24" customHeight="1" x14ac:dyDescent="0.2">
      <c r="A434" s="105" t="s">
        <v>1049</v>
      </c>
      <c r="B434" s="121" t="s">
        <v>1163</v>
      </c>
      <c r="C434" s="122" t="s">
        <v>21</v>
      </c>
      <c r="D434" s="122" t="s">
        <v>1164</v>
      </c>
      <c r="E434" s="123" t="s">
        <v>42</v>
      </c>
      <c r="F434" s="121">
        <v>5</v>
      </c>
      <c r="G434" s="124">
        <v>11.52</v>
      </c>
      <c r="H434" s="124">
        <v>57.6</v>
      </c>
      <c r="I434" s="125"/>
    </row>
    <row r="435" spans="1:9" ht="24" customHeight="1" x14ac:dyDescent="0.2">
      <c r="A435" s="105" t="s">
        <v>1050</v>
      </c>
      <c r="B435" s="121" t="s">
        <v>1165</v>
      </c>
      <c r="C435" s="122" t="s">
        <v>21</v>
      </c>
      <c r="D435" s="122" t="s">
        <v>1166</v>
      </c>
      <c r="E435" s="123" t="s">
        <v>42</v>
      </c>
      <c r="F435" s="121">
        <v>15</v>
      </c>
      <c r="G435" s="124">
        <v>49.57</v>
      </c>
      <c r="H435" s="124">
        <v>743.55</v>
      </c>
      <c r="I435" s="125"/>
    </row>
    <row r="436" spans="1:9" ht="24" customHeight="1" x14ac:dyDescent="0.2">
      <c r="A436" s="105" t="s">
        <v>1051</v>
      </c>
      <c r="B436" s="121" t="s">
        <v>1167</v>
      </c>
      <c r="C436" s="122" t="s">
        <v>21</v>
      </c>
      <c r="D436" s="122" t="s">
        <v>1168</v>
      </c>
      <c r="E436" s="123" t="s">
        <v>42</v>
      </c>
      <c r="F436" s="121">
        <v>2</v>
      </c>
      <c r="G436" s="124">
        <v>63.56</v>
      </c>
      <c r="H436" s="124">
        <v>127.12</v>
      </c>
      <c r="I436" s="125"/>
    </row>
    <row r="437" spans="1:9" ht="24" customHeight="1" x14ac:dyDescent="0.2">
      <c r="A437" s="105" t="s">
        <v>1052</v>
      </c>
      <c r="B437" s="126" t="s">
        <v>1169</v>
      </c>
      <c r="C437" s="127" t="s">
        <v>21</v>
      </c>
      <c r="D437" s="127" t="s">
        <v>1170</v>
      </c>
      <c r="E437" s="128" t="s">
        <v>42</v>
      </c>
      <c r="F437" s="126">
        <v>14</v>
      </c>
      <c r="G437" s="129">
        <v>81.77</v>
      </c>
      <c r="H437" s="129">
        <v>1144.78</v>
      </c>
      <c r="I437" s="130"/>
    </row>
    <row r="438" spans="1:9" ht="24" customHeight="1" x14ac:dyDescent="0.2">
      <c r="A438" s="105" t="s">
        <v>1053</v>
      </c>
      <c r="B438" s="121" t="s">
        <v>1171</v>
      </c>
      <c r="C438" s="122" t="s">
        <v>45</v>
      </c>
      <c r="D438" s="122" t="s">
        <v>1172</v>
      </c>
      <c r="E438" s="123" t="s">
        <v>42</v>
      </c>
      <c r="F438" s="121">
        <v>4</v>
      </c>
      <c r="G438" s="124">
        <v>799.51</v>
      </c>
      <c r="H438" s="124">
        <v>3198.04</v>
      </c>
      <c r="I438" s="125"/>
    </row>
    <row r="439" spans="1:9" ht="24" customHeight="1" x14ac:dyDescent="0.2">
      <c r="A439" s="105" t="s">
        <v>1054</v>
      </c>
      <c r="B439" s="121" t="s">
        <v>1173</v>
      </c>
      <c r="C439" s="122" t="s">
        <v>45</v>
      </c>
      <c r="D439" s="122" t="s">
        <v>1174</v>
      </c>
      <c r="E439" s="123" t="s">
        <v>42</v>
      </c>
      <c r="F439" s="121">
        <v>1</v>
      </c>
      <c r="G439" s="124">
        <v>207.5</v>
      </c>
      <c r="H439" s="124">
        <v>207.5</v>
      </c>
      <c r="I439" s="125"/>
    </row>
    <row r="440" spans="1:9" ht="24" customHeight="1" x14ac:dyDescent="0.2">
      <c r="A440" s="105" t="s">
        <v>1055</v>
      </c>
      <c r="B440" s="121" t="s">
        <v>1175</v>
      </c>
      <c r="C440" s="122" t="s">
        <v>21</v>
      </c>
      <c r="D440" s="122" t="s">
        <v>1176</v>
      </c>
      <c r="E440" s="123" t="s">
        <v>42</v>
      </c>
      <c r="F440" s="121">
        <v>2</v>
      </c>
      <c r="G440" s="124">
        <v>879.03</v>
      </c>
      <c r="H440" s="124">
        <v>1758.06</v>
      </c>
      <c r="I440" s="125"/>
    </row>
    <row r="441" spans="1:9" ht="24" customHeight="1" x14ac:dyDescent="0.2">
      <c r="A441" s="105" t="s">
        <v>1056</v>
      </c>
      <c r="B441" s="121" t="s">
        <v>1177</v>
      </c>
      <c r="C441" s="122" t="s">
        <v>45</v>
      </c>
      <c r="D441" s="122" t="s">
        <v>1178</v>
      </c>
      <c r="E441" s="123" t="s">
        <v>42</v>
      </c>
      <c r="F441" s="121">
        <v>1</v>
      </c>
      <c r="G441" s="124">
        <v>4581.5</v>
      </c>
      <c r="H441" s="124">
        <v>4581.5</v>
      </c>
      <c r="I441" s="125"/>
    </row>
    <row r="442" spans="1:9" ht="24" customHeight="1" x14ac:dyDescent="0.2">
      <c r="A442" s="105" t="s">
        <v>1057</v>
      </c>
      <c r="B442" s="121" t="s">
        <v>1179</v>
      </c>
      <c r="C442" s="122" t="s">
        <v>21</v>
      </c>
      <c r="D442" s="122" t="s">
        <v>1180</v>
      </c>
      <c r="E442" s="123" t="s">
        <v>42</v>
      </c>
      <c r="F442" s="121">
        <v>1</v>
      </c>
      <c r="G442" s="124">
        <v>371</v>
      </c>
      <c r="H442" s="124">
        <v>371</v>
      </c>
      <c r="I442" s="125"/>
    </row>
    <row r="443" spans="1:9" ht="24" customHeight="1" x14ac:dyDescent="0.2">
      <c r="A443" s="105" t="s">
        <v>1058</v>
      </c>
      <c r="B443" s="121" t="s">
        <v>1181</v>
      </c>
      <c r="C443" s="122" t="s">
        <v>21</v>
      </c>
      <c r="D443" s="122" t="s">
        <v>1182</v>
      </c>
      <c r="E443" s="123" t="s">
        <v>42</v>
      </c>
      <c r="F443" s="121">
        <v>12</v>
      </c>
      <c r="G443" s="124">
        <v>127.89</v>
      </c>
      <c r="H443" s="124">
        <v>1534.68</v>
      </c>
      <c r="I443" s="125"/>
    </row>
    <row r="444" spans="1:9" ht="24" customHeight="1" x14ac:dyDescent="0.2">
      <c r="A444" s="105" t="s">
        <v>1059</v>
      </c>
      <c r="B444" s="121" t="s">
        <v>1183</v>
      </c>
      <c r="C444" s="122" t="s">
        <v>21</v>
      </c>
      <c r="D444" s="122" t="s">
        <v>1184</v>
      </c>
      <c r="E444" s="123" t="s">
        <v>42</v>
      </c>
      <c r="F444" s="121">
        <v>24</v>
      </c>
      <c r="G444" s="124">
        <v>21.47</v>
      </c>
      <c r="H444" s="124">
        <v>515.28</v>
      </c>
      <c r="I444" s="125"/>
    </row>
    <row r="445" spans="1:9" ht="24" customHeight="1" x14ac:dyDescent="0.2">
      <c r="A445" s="105" t="s">
        <v>1060</v>
      </c>
      <c r="B445" s="121" t="s">
        <v>1185</v>
      </c>
      <c r="C445" s="122" t="s">
        <v>21</v>
      </c>
      <c r="D445" s="122" t="s">
        <v>1186</v>
      </c>
      <c r="E445" s="123" t="s">
        <v>42</v>
      </c>
      <c r="F445" s="121">
        <v>12</v>
      </c>
      <c r="G445" s="124">
        <v>48.65</v>
      </c>
      <c r="H445" s="124">
        <v>583.79999999999995</v>
      </c>
      <c r="I445" s="125"/>
    </row>
    <row r="446" spans="1:9" ht="24" customHeight="1" x14ac:dyDescent="0.2">
      <c r="A446" s="105" t="s">
        <v>1061</v>
      </c>
      <c r="B446" s="121" t="s">
        <v>1187</v>
      </c>
      <c r="C446" s="122" t="s">
        <v>45</v>
      </c>
      <c r="D446" s="122" t="s">
        <v>1188</v>
      </c>
      <c r="E446" s="123" t="s">
        <v>42</v>
      </c>
      <c r="F446" s="121">
        <v>1</v>
      </c>
      <c r="G446" s="124">
        <v>3353.83</v>
      </c>
      <c r="H446" s="124">
        <v>3353.83</v>
      </c>
      <c r="I446" s="125"/>
    </row>
    <row r="447" spans="1:9" ht="24" customHeight="1" x14ac:dyDescent="0.2">
      <c r="A447" s="105" t="s">
        <v>1062</v>
      </c>
      <c r="B447" s="121" t="s">
        <v>1189</v>
      </c>
      <c r="C447" s="122" t="s">
        <v>45</v>
      </c>
      <c r="D447" s="122" t="s">
        <v>1190</v>
      </c>
      <c r="E447" s="123" t="s">
        <v>42</v>
      </c>
      <c r="F447" s="121">
        <v>12</v>
      </c>
      <c r="G447" s="124">
        <v>81.08</v>
      </c>
      <c r="H447" s="124">
        <v>972.96</v>
      </c>
      <c r="I447" s="125"/>
    </row>
    <row r="448" spans="1:9" ht="24" customHeight="1" x14ac:dyDescent="0.2">
      <c r="A448" s="105" t="s">
        <v>1063</v>
      </c>
      <c r="B448" s="121" t="s">
        <v>1191</v>
      </c>
      <c r="C448" s="122" t="s">
        <v>45</v>
      </c>
      <c r="D448" s="122" t="s">
        <v>1192</v>
      </c>
      <c r="E448" s="123" t="s">
        <v>42</v>
      </c>
      <c r="F448" s="121">
        <v>2</v>
      </c>
      <c r="G448" s="124">
        <v>439.23</v>
      </c>
      <c r="H448" s="124">
        <v>878.46</v>
      </c>
      <c r="I448" s="125"/>
    </row>
    <row r="449" spans="1:10" ht="24" customHeight="1" x14ac:dyDescent="0.2">
      <c r="A449" s="105" t="s">
        <v>1064</v>
      </c>
      <c r="B449" s="121" t="s">
        <v>1193</v>
      </c>
      <c r="C449" s="122" t="s">
        <v>21</v>
      </c>
      <c r="D449" s="122" t="s">
        <v>1194</v>
      </c>
      <c r="E449" s="123" t="s">
        <v>42</v>
      </c>
      <c r="F449" s="121">
        <v>2</v>
      </c>
      <c r="G449" s="124">
        <v>34.130000000000003</v>
      </c>
      <c r="H449" s="124">
        <v>68.260000000000005</v>
      </c>
      <c r="I449" s="125"/>
    </row>
    <row r="450" spans="1:10" ht="24" customHeight="1" x14ac:dyDescent="0.2">
      <c r="A450" s="105" t="s">
        <v>1065</v>
      </c>
      <c r="B450" s="121" t="s">
        <v>1195</v>
      </c>
      <c r="C450" s="122" t="s">
        <v>21</v>
      </c>
      <c r="D450" s="122" t="s">
        <v>1196</v>
      </c>
      <c r="E450" s="123" t="s">
        <v>42</v>
      </c>
      <c r="F450" s="121">
        <v>10</v>
      </c>
      <c r="G450" s="124">
        <v>294.69</v>
      </c>
      <c r="H450" s="124">
        <v>2946.9</v>
      </c>
      <c r="I450" s="125"/>
    </row>
    <row r="451" spans="1:10" ht="24" customHeight="1" x14ac:dyDescent="0.2">
      <c r="A451" s="105" t="s">
        <v>1066</v>
      </c>
      <c r="B451" s="121" t="s">
        <v>1197</v>
      </c>
      <c r="C451" s="122" t="s">
        <v>21</v>
      </c>
      <c r="D451" s="122" t="s">
        <v>1198</v>
      </c>
      <c r="E451" s="123" t="s">
        <v>42</v>
      </c>
      <c r="F451" s="121">
        <v>10</v>
      </c>
      <c r="G451" s="124">
        <v>74.58</v>
      </c>
      <c r="H451" s="124">
        <v>745.8</v>
      </c>
      <c r="I451" s="125"/>
    </row>
    <row r="452" spans="1:10" ht="24" customHeight="1" x14ac:dyDescent="0.2">
      <c r="A452" s="105" t="s">
        <v>1067</v>
      </c>
      <c r="B452" s="121" t="s">
        <v>1199</v>
      </c>
      <c r="C452" s="122" t="s">
        <v>21</v>
      </c>
      <c r="D452" s="122" t="s">
        <v>1200</v>
      </c>
      <c r="E452" s="123" t="s">
        <v>42</v>
      </c>
      <c r="F452" s="121">
        <v>2</v>
      </c>
      <c r="G452" s="124">
        <v>355.4</v>
      </c>
      <c r="H452" s="124">
        <v>710.8</v>
      </c>
      <c r="I452" s="125"/>
    </row>
    <row r="453" spans="1:10" ht="24" customHeight="1" x14ac:dyDescent="0.2">
      <c r="A453" s="105" t="s">
        <v>1068</v>
      </c>
      <c r="B453" s="121" t="s">
        <v>1201</v>
      </c>
      <c r="C453" s="122" t="s">
        <v>21</v>
      </c>
      <c r="D453" s="122" t="s">
        <v>1202</v>
      </c>
      <c r="E453" s="123" t="s">
        <v>42</v>
      </c>
      <c r="F453" s="121">
        <v>2</v>
      </c>
      <c r="G453" s="124">
        <v>818.76</v>
      </c>
      <c r="H453" s="124">
        <v>1637.52</v>
      </c>
      <c r="I453" s="125"/>
    </row>
    <row r="454" spans="1:10" ht="24" customHeight="1" x14ac:dyDescent="0.2">
      <c r="A454" s="105" t="s">
        <v>1069</v>
      </c>
      <c r="B454" s="121" t="s">
        <v>1203</v>
      </c>
      <c r="C454" s="122" t="s">
        <v>45</v>
      </c>
      <c r="D454" s="122" t="s">
        <v>1204</v>
      </c>
      <c r="E454" s="123" t="s">
        <v>42</v>
      </c>
      <c r="F454" s="121">
        <v>29</v>
      </c>
      <c r="G454" s="124">
        <v>219.32</v>
      </c>
      <c r="H454" s="124">
        <v>877.28</v>
      </c>
      <c r="I454" s="125"/>
    </row>
    <row r="455" spans="1:10" ht="24" customHeight="1" x14ac:dyDescent="0.2">
      <c r="A455" s="101" t="s">
        <v>983</v>
      </c>
      <c r="B455" s="5"/>
      <c r="C455" s="5"/>
      <c r="D455" s="109" t="s">
        <v>849</v>
      </c>
      <c r="E455" s="5"/>
      <c r="F455" s="6"/>
      <c r="G455" s="5"/>
      <c r="H455" s="97"/>
      <c r="I455" s="111">
        <f>SUM(H456:H506)*0.5</f>
        <v>155655.24279749978</v>
      </c>
    </row>
    <row r="456" spans="1:10" ht="24" customHeight="1" x14ac:dyDescent="0.2">
      <c r="A456" s="102"/>
      <c r="B456" s="24"/>
      <c r="C456" s="24"/>
      <c r="D456" s="25"/>
      <c r="E456" s="24"/>
      <c r="F456" s="26"/>
      <c r="G456" s="24"/>
      <c r="H456" s="7">
        <f>SUM(H457:H460)</f>
        <v>90339.409999999989</v>
      </c>
      <c r="I456" s="116"/>
      <c r="J456" s="177"/>
    </row>
    <row r="457" spans="1:10" ht="51.95" customHeight="1" x14ac:dyDescent="0.2">
      <c r="A457" s="103" t="s">
        <v>984</v>
      </c>
      <c r="B457" s="10" t="s">
        <v>850</v>
      </c>
      <c r="C457" s="8" t="s">
        <v>21</v>
      </c>
      <c r="D457" s="8" t="s">
        <v>851</v>
      </c>
      <c r="E457" s="9" t="s">
        <v>64</v>
      </c>
      <c r="F457" s="10">
        <v>138</v>
      </c>
      <c r="G457" s="11">
        <v>47.33</v>
      </c>
      <c r="H457" s="11">
        <f>F457*G457</f>
        <v>6531.54</v>
      </c>
      <c r="I457" s="113"/>
    </row>
    <row r="458" spans="1:10" ht="26.1" customHeight="1" x14ac:dyDescent="0.2">
      <c r="A458" s="103" t="s">
        <v>985</v>
      </c>
      <c r="B458" s="10" t="s">
        <v>852</v>
      </c>
      <c r="C458" s="8" t="s">
        <v>45</v>
      </c>
      <c r="D458" s="8" t="s">
        <v>853</v>
      </c>
      <c r="E458" s="9" t="s">
        <v>82</v>
      </c>
      <c r="F458" s="10">
        <v>68.5</v>
      </c>
      <c r="G458" s="11">
        <v>63.88</v>
      </c>
      <c r="H458" s="11">
        <f t="shared" ref="H458:H460" si="27">F458*G458</f>
        <v>4375.78</v>
      </c>
      <c r="I458" s="113"/>
    </row>
    <row r="459" spans="1:10" ht="39" customHeight="1" x14ac:dyDescent="0.2">
      <c r="A459" s="103" t="s">
        <v>986</v>
      </c>
      <c r="B459" s="10" t="s">
        <v>854</v>
      </c>
      <c r="C459" s="8" t="s">
        <v>21</v>
      </c>
      <c r="D459" s="8" t="s">
        <v>855</v>
      </c>
      <c r="E459" s="9" t="s">
        <v>92</v>
      </c>
      <c r="F459" s="10">
        <v>685</v>
      </c>
      <c r="G459" s="11">
        <v>113.18</v>
      </c>
      <c r="H459" s="11">
        <f t="shared" si="27"/>
        <v>77528.3</v>
      </c>
      <c r="I459" s="113"/>
    </row>
    <row r="460" spans="1:10" ht="26.1" customHeight="1" x14ac:dyDescent="0.2">
      <c r="A460" s="103" t="s">
        <v>987</v>
      </c>
      <c r="B460" s="10" t="s">
        <v>412</v>
      </c>
      <c r="C460" s="8" t="s">
        <v>21</v>
      </c>
      <c r="D460" s="8" t="s">
        <v>413</v>
      </c>
      <c r="E460" s="9" t="s">
        <v>82</v>
      </c>
      <c r="F460" s="10">
        <v>7</v>
      </c>
      <c r="G460" s="11">
        <v>271.97000000000003</v>
      </c>
      <c r="H460" s="11">
        <f t="shared" si="27"/>
        <v>1903.7900000000002</v>
      </c>
      <c r="I460" s="113"/>
    </row>
    <row r="461" spans="1:10" ht="24" customHeight="1" x14ac:dyDescent="0.2">
      <c r="A461" s="101" t="s">
        <v>988</v>
      </c>
      <c r="B461" s="5"/>
      <c r="C461" s="5"/>
      <c r="D461" s="109" t="s">
        <v>856</v>
      </c>
      <c r="E461" s="5"/>
      <c r="F461" s="6"/>
      <c r="G461" s="5"/>
      <c r="H461" s="7">
        <f>SUM(H462:H472)</f>
        <v>37533.761499999993</v>
      </c>
      <c r="I461" s="114"/>
    </row>
    <row r="462" spans="1:10" ht="26.1" customHeight="1" x14ac:dyDescent="0.2">
      <c r="A462" s="103" t="s">
        <v>989</v>
      </c>
      <c r="B462" s="10" t="s">
        <v>103</v>
      </c>
      <c r="C462" s="8" t="s">
        <v>21</v>
      </c>
      <c r="D462" s="8" t="s">
        <v>104</v>
      </c>
      <c r="E462" s="9" t="s">
        <v>82</v>
      </c>
      <c r="F462" s="10">
        <v>5</v>
      </c>
      <c r="G462" s="11">
        <v>119.23</v>
      </c>
      <c r="H462" s="11">
        <f>F462*G462</f>
        <v>596.15</v>
      </c>
      <c r="I462" s="113"/>
    </row>
    <row r="463" spans="1:10" ht="39" customHeight="1" x14ac:dyDescent="0.2">
      <c r="A463" s="103" t="s">
        <v>990</v>
      </c>
      <c r="B463" s="10" t="s">
        <v>857</v>
      </c>
      <c r="C463" s="8" t="s">
        <v>21</v>
      </c>
      <c r="D463" s="8" t="s">
        <v>858</v>
      </c>
      <c r="E463" s="9" t="s">
        <v>82</v>
      </c>
      <c r="F463" s="10">
        <v>15</v>
      </c>
      <c r="G463" s="11">
        <v>113.65</v>
      </c>
      <c r="H463" s="11">
        <f t="shared" ref="H463:H472" si="28">F463*G463</f>
        <v>1704.75</v>
      </c>
      <c r="I463" s="113"/>
    </row>
    <row r="464" spans="1:10" ht="26.1" customHeight="1" x14ac:dyDescent="0.2">
      <c r="A464" s="103" t="s">
        <v>991</v>
      </c>
      <c r="B464" s="10" t="s">
        <v>112</v>
      </c>
      <c r="C464" s="8" t="s">
        <v>45</v>
      </c>
      <c r="D464" s="8" t="s">
        <v>113</v>
      </c>
      <c r="E464" s="9" t="s">
        <v>82</v>
      </c>
      <c r="F464" s="10">
        <v>15</v>
      </c>
      <c r="G464" s="11">
        <v>62.22</v>
      </c>
      <c r="H464" s="11">
        <f t="shared" si="28"/>
        <v>933.3</v>
      </c>
      <c r="I464" s="113"/>
    </row>
    <row r="465" spans="1:9" ht="26.1" customHeight="1" x14ac:dyDescent="0.2">
      <c r="A465" s="103" t="s">
        <v>992</v>
      </c>
      <c r="B465" s="10" t="s">
        <v>84</v>
      </c>
      <c r="C465" s="8" t="s">
        <v>21</v>
      </c>
      <c r="D465" s="8" t="s">
        <v>85</v>
      </c>
      <c r="E465" s="9" t="s">
        <v>82</v>
      </c>
      <c r="F465" s="10">
        <v>6</v>
      </c>
      <c r="G465" s="11">
        <v>85.13</v>
      </c>
      <c r="H465" s="11">
        <f t="shared" si="28"/>
        <v>510.78</v>
      </c>
      <c r="I465" s="113"/>
    </row>
    <row r="466" spans="1:9" ht="26.1" customHeight="1" x14ac:dyDescent="0.2">
      <c r="A466" s="103" t="s">
        <v>993</v>
      </c>
      <c r="B466" s="10" t="s">
        <v>232</v>
      </c>
      <c r="C466" s="8" t="s">
        <v>45</v>
      </c>
      <c r="D466" s="8" t="s">
        <v>233</v>
      </c>
      <c r="E466" s="9" t="s">
        <v>82</v>
      </c>
      <c r="F466" s="10">
        <v>2.85</v>
      </c>
      <c r="G466" s="11">
        <v>3143.99</v>
      </c>
      <c r="H466" s="11">
        <f t="shared" si="28"/>
        <v>8960.3714999999993</v>
      </c>
      <c r="I466" s="113"/>
    </row>
    <row r="467" spans="1:9" ht="51.95" customHeight="1" x14ac:dyDescent="0.2">
      <c r="A467" s="103" t="s">
        <v>994</v>
      </c>
      <c r="B467" s="10" t="s">
        <v>859</v>
      </c>
      <c r="C467" s="8" t="s">
        <v>21</v>
      </c>
      <c r="D467" s="8" t="s">
        <v>860</v>
      </c>
      <c r="E467" s="9" t="s">
        <v>92</v>
      </c>
      <c r="F467" s="10">
        <v>21</v>
      </c>
      <c r="G467" s="11">
        <v>97.52</v>
      </c>
      <c r="H467" s="11">
        <f t="shared" si="28"/>
        <v>2047.9199999999998</v>
      </c>
      <c r="I467" s="113"/>
    </row>
    <row r="468" spans="1:9" ht="51.95" customHeight="1" x14ac:dyDescent="0.2">
      <c r="A468" s="103" t="s">
        <v>995</v>
      </c>
      <c r="B468" s="10" t="s">
        <v>130</v>
      </c>
      <c r="C468" s="8" t="s">
        <v>21</v>
      </c>
      <c r="D468" s="8" t="s">
        <v>131</v>
      </c>
      <c r="E468" s="9" t="s">
        <v>92</v>
      </c>
      <c r="F468" s="10">
        <v>42</v>
      </c>
      <c r="G468" s="11">
        <v>9.86</v>
      </c>
      <c r="H468" s="11">
        <f t="shared" si="28"/>
        <v>414.12</v>
      </c>
      <c r="I468" s="113"/>
    </row>
    <row r="469" spans="1:9" ht="51.95" customHeight="1" x14ac:dyDescent="0.2">
      <c r="A469" s="103" t="s">
        <v>996</v>
      </c>
      <c r="B469" s="10" t="s">
        <v>133</v>
      </c>
      <c r="C469" s="8" t="s">
        <v>21</v>
      </c>
      <c r="D469" s="8" t="s">
        <v>134</v>
      </c>
      <c r="E469" s="9" t="s">
        <v>92</v>
      </c>
      <c r="F469" s="10">
        <v>42</v>
      </c>
      <c r="G469" s="11">
        <v>60.08</v>
      </c>
      <c r="H469" s="11">
        <f t="shared" si="28"/>
        <v>2523.36</v>
      </c>
      <c r="I469" s="113"/>
    </row>
    <row r="470" spans="1:9" ht="24" customHeight="1" x14ac:dyDescent="0.2">
      <c r="A470" s="103" t="s">
        <v>997</v>
      </c>
      <c r="B470" s="10" t="s">
        <v>861</v>
      </c>
      <c r="C470" s="8" t="s">
        <v>45</v>
      </c>
      <c r="D470" s="8" t="s">
        <v>862</v>
      </c>
      <c r="E470" s="9" t="s">
        <v>92</v>
      </c>
      <c r="F470" s="10">
        <v>42</v>
      </c>
      <c r="G470" s="11">
        <v>17.7</v>
      </c>
      <c r="H470" s="11">
        <f t="shared" si="28"/>
        <v>743.4</v>
      </c>
      <c r="I470" s="113"/>
    </row>
    <row r="471" spans="1:9" ht="24" customHeight="1" x14ac:dyDescent="0.2">
      <c r="A471" s="103" t="s">
        <v>998</v>
      </c>
      <c r="B471" s="10" t="s">
        <v>157</v>
      </c>
      <c r="C471" s="8" t="s">
        <v>45</v>
      </c>
      <c r="D471" s="8" t="s">
        <v>158</v>
      </c>
      <c r="E471" s="9" t="s">
        <v>64</v>
      </c>
      <c r="F471" s="10">
        <v>145</v>
      </c>
      <c r="G471" s="11">
        <v>114.89</v>
      </c>
      <c r="H471" s="11">
        <f t="shared" si="28"/>
        <v>16659.05</v>
      </c>
      <c r="I471" s="113"/>
    </row>
    <row r="472" spans="1:9" ht="39" customHeight="1" x14ac:dyDescent="0.2">
      <c r="A472" s="103" t="s">
        <v>999</v>
      </c>
      <c r="B472" s="10" t="s">
        <v>863</v>
      </c>
      <c r="C472" s="8" t="s">
        <v>21</v>
      </c>
      <c r="D472" s="8" t="s">
        <v>864</v>
      </c>
      <c r="E472" s="9" t="s">
        <v>92</v>
      </c>
      <c r="F472" s="10">
        <v>8</v>
      </c>
      <c r="G472" s="11">
        <v>305.07</v>
      </c>
      <c r="H472" s="11">
        <f t="shared" si="28"/>
        <v>2440.56</v>
      </c>
      <c r="I472" s="113"/>
    </row>
    <row r="473" spans="1:9" ht="24" customHeight="1" x14ac:dyDescent="0.2">
      <c r="A473" s="101" t="s">
        <v>1000</v>
      </c>
      <c r="B473" s="5"/>
      <c r="C473" s="5"/>
      <c r="D473" s="109" t="s">
        <v>1070</v>
      </c>
      <c r="E473" s="5"/>
      <c r="F473" s="6"/>
      <c r="G473" s="5"/>
      <c r="H473" s="7"/>
      <c r="I473" s="114"/>
    </row>
    <row r="474" spans="1:9" ht="24" customHeight="1" x14ac:dyDescent="0.2">
      <c r="A474" s="106" t="s">
        <v>1001</v>
      </c>
      <c r="B474" s="5"/>
      <c r="C474" s="5"/>
      <c r="D474" s="108" t="s">
        <v>865</v>
      </c>
      <c r="E474" s="5"/>
      <c r="F474" s="6"/>
      <c r="G474" s="5"/>
      <c r="H474" s="7">
        <f>SUM(H475:H478)</f>
        <v>7396.9604999999992</v>
      </c>
      <c r="I474" s="114"/>
    </row>
    <row r="475" spans="1:9" ht="26.1" customHeight="1" x14ac:dyDescent="0.2">
      <c r="A475" s="106" t="s">
        <v>1002</v>
      </c>
      <c r="B475" s="10" t="s">
        <v>866</v>
      </c>
      <c r="C475" s="8" t="s">
        <v>45</v>
      </c>
      <c r="D475" s="8" t="s">
        <v>867</v>
      </c>
      <c r="E475" s="9" t="s">
        <v>82</v>
      </c>
      <c r="F475" s="10">
        <v>5.27</v>
      </c>
      <c r="G475" s="11">
        <v>57.86</v>
      </c>
      <c r="H475" s="11">
        <f>F475*G475</f>
        <v>304.92219999999998</v>
      </c>
      <c r="I475" s="113"/>
    </row>
    <row r="476" spans="1:9" ht="26.1" customHeight="1" x14ac:dyDescent="0.2">
      <c r="A476" s="106" t="s">
        <v>1003</v>
      </c>
      <c r="B476" s="10" t="s">
        <v>868</v>
      </c>
      <c r="C476" s="8" t="s">
        <v>21</v>
      </c>
      <c r="D476" s="8" t="s">
        <v>869</v>
      </c>
      <c r="E476" s="9" t="s">
        <v>199</v>
      </c>
      <c r="F476" s="10">
        <v>51.68</v>
      </c>
      <c r="G476" s="11">
        <v>15.7</v>
      </c>
      <c r="H476" s="11">
        <f t="shared" ref="H476:H478" si="29">F476*G476</f>
        <v>811.37599999999998</v>
      </c>
      <c r="I476" s="113"/>
    </row>
    <row r="477" spans="1:9" ht="39" customHeight="1" x14ac:dyDescent="0.2">
      <c r="A477" s="106" t="s">
        <v>1004</v>
      </c>
      <c r="B477" s="10" t="s">
        <v>870</v>
      </c>
      <c r="C477" s="8" t="s">
        <v>21</v>
      </c>
      <c r="D477" s="8" t="s">
        <v>871</v>
      </c>
      <c r="E477" s="9" t="s">
        <v>92</v>
      </c>
      <c r="F477" s="10">
        <v>20.82</v>
      </c>
      <c r="G477" s="11">
        <v>177.89</v>
      </c>
      <c r="H477" s="11">
        <f t="shared" si="29"/>
        <v>3703.6697999999997</v>
      </c>
      <c r="I477" s="113"/>
    </row>
    <row r="478" spans="1:9" ht="39" customHeight="1" x14ac:dyDescent="0.2">
      <c r="A478" s="106" t="s">
        <v>1005</v>
      </c>
      <c r="B478" s="10" t="s">
        <v>482</v>
      </c>
      <c r="C478" s="8" t="s">
        <v>21</v>
      </c>
      <c r="D478" s="8" t="s">
        <v>483</v>
      </c>
      <c r="E478" s="9" t="s">
        <v>82</v>
      </c>
      <c r="F478" s="10">
        <v>2.65</v>
      </c>
      <c r="G478" s="11">
        <v>972.45</v>
      </c>
      <c r="H478" s="11">
        <f t="shared" si="29"/>
        <v>2576.9924999999998</v>
      </c>
      <c r="I478" s="113"/>
    </row>
    <row r="479" spans="1:9" ht="24" customHeight="1" x14ac:dyDescent="0.2">
      <c r="A479" s="101" t="s">
        <v>1075</v>
      </c>
      <c r="B479" s="5"/>
      <c r="C479" s="5"/>
      <c r="D479" s="108" t="s">
        <v>872</v>
      </c>
      <c r="E479" s="5"/>
      <c r="F479" s="6"/>
      <c r="G479" s="5"/>
      <c r="H479" s="7">
        <f>SUM(H480:H484)</f>
        <v>4552.8289999999997</v>
      </c>
      <c r="I479" s="114"/>
    </row>
    <row r="480" spans="1:9" ht="39" customHeight="1" x14ac:dyDescent="0.2">
      <c r="A480" s="103" t="s">
        <v>1076</v>
      </c>
      <c r="B480" s="10" t="s">
        <v>616</v>
      </c>
      <c r="C480" s="8" t="s">
        <v>21</v>
      </c>
      <c r="D480" s="8" t="s">
        <v>617</v>
      </c>
      <c r="E480" s="9" t="s">
        <v>199</v>
      </c>
      <c r="F480" s="10">
        <v>56.93</v>
      </c>
      <c r="G480" s="11">
        <v>10.52</v>
      </c>
      <c r="H480" s="11">
        <f>F480*G480</f>
        <v>598.90359999999998</v>
      </c>
      <c r="I480" s="113"/>
    </row>
    <row r="481" spans="1:9" ht="39" customHeight="1" x14ac:dyDescent="0.2">
      <c r="A481" s="103" t="s">
        <v>1077</v>
      </c>
      <c r="B481" s="10" t="s">
        <v>455</v>
      </c>
      <c r="C481" s="8" t="s">
        <v>21</v>
      </c>
      <c r="D481" s="8" t="s">
        <v>456</v>
      </c>
      <c r="E481" s="9" t="s">
        <v>199</v>
      </c>
      <c r="F481" s="10">
        <v>12.47</v>
      </c>
      <c r="G481" s="11">
        <v>15.77</v>
      </c>
      <c r="H481" s="11">
        <f t="shared" ref="H481:H484" si="30">F481*G481</f>
        <v>196.65190000000001</v>
      </c>
      <c r="I481" s="113"/>
    </row>
    <row r="482" spans="1:9" ht="26.1" customHeight="1" x14ac:dyDescent="0.2">
      <c r="A482" s="103" t="s">
        <v>1078</v>
      </c>
      <c r="B482" s="10" t="s">
        <v>473</v>
      </c>
      <c r="C482" s="8" t="s">
        <v>21</v>
      </c>
      <c r="D482" s="8" t="s">
        <v>474</v>
      </c>
      <c r="E482" s="9" t="s">
        <v>92</v>
      </c>
      <c r="F482" s="10">
        <v>17.79</v>
      </c>
      <c r="G482" s="11">
        <v>82.7</v>
      </c>
      <c r="H482" s="11">
        <f t="shared" si="30"/>
        <v>1471.2329999999999</v>
      </c>
      <c r="I482" s="113"/>
    </row>
    <row r="483" spans="1:9" ht="51.95" customHeight="1" x14ac:dyDescent="0.2">
      <c r="A483" s="103" t="s">
        <v>1079</v>
      </c>
      <c r="B483" s="10" t="s">
        <v>873</v>
      </c>
      <c r="C483" s="8" t="s">
        <v>21</v>
      </c>
      <c r="D483" s="8" t="s">
        <v>874</v>
      </c>
      <c r="E483" s="9" t="s">
        <v>92</v>
      </c>
      <c r="F483" s="10">
        <v>17.79</v>
      </c>
      <c r="G483" s="11">
        <v>55.8</v>
      </c>
      <c r="H483" s="11">
        <f t="shared" si="30"/>
        <v>992.6819999999999</v>
      </c>
      <c r="I483" s="113"/>
    </row>
    <row r="484" spans="1:9" ht="39" customHeight="1" x14ac:dyDescent="0.2">
      <c r="A484" s="103" t="s">
        <v>1080</v>
      </c>
      <c r="B484" s="10" t="s">
        <v>482</v>
      </c>
      <c r="C484" s="8" t="s">
        <v>21</v>
      </c>
      <c r="D484" s="8" t="s">
        <v>483</v>
      </c>
      <c r="E484" s="9" t="s">
        <v>82</v>
      </c>
      <c r="F484" s="10">
        <v>1.33</v>
      </c>
      <c r="G484" s="11">
        <v>972.45</v>
      </c>
      <c r="H484" s="11">
        <f t="shared" si="30"/>
        <v>1293.3585</v>
      </c>
      <c r="I484" s="113"/>
    </row>
    <row r="485" spans="1:9" ht="24" customHeight="1" x14ac:dyDescent="0.2">
      <c r="A485" s="101" t="s">
        <v>1081</v>
      </c>
      <c r="B485" s="5"/>
      <c r="C485" s="5"/>
      <c r="D485" s="108" t="s">
        <v>875</v>
      </c>
      <c r="E485" s="5"/>
      <c r="F485" s="6"/>
      <c r="G485" s="5"/>
      <c r="H485" s="7">
        <f>SUM(H486:H490)</f>
        <v>4289.8446000000004</v>
      </c>
      <c r="I485" s="114"/>
    </row>
    <row r="486" spans="1:9" ht="39" customHeight="1" x14ac:dyDescent="0.2">
      <c r="A486" s="101" t="s">
        <v>1082</v>
      </c>
      <c r="B486" s="10" t="s">
        <v>452</v>
      </c>
      <c r="C486" s="8" t="s">
        <v>21</v>
      </c>
      <c r="D486" s="8" t="s">
        <v>453</v>
      </c>
      <c r="E486" s="9" t="s">
        <v>199</v>
      </c>
      <c r="F486" s="10">
        <v>35.520000000000003</v>
      </c>
      <c r="G486" s="11">
        <v>12.52</v>
      </c>
      <c r="H486" s="11">
        <f>F486*G486</f>
        <v>444.71040000000005</v>
      </c>
      <c r="I486" s="113"/>
    </row>
    <row r="487" spans="1:9" ht="39" customHeight="1" x14ac:dyDescent="0.2">
      <c r="A487" s="101" t="s">
        <v>1083</v>
      </c>
      <c r="B487" s="10" t="s">
        <v>455</v>
      </c>
      <c r="C487" s="8" t="s">
        <v>21</v>
      </c>
      <c r="D487" s="8" t="s">
        <v>456</v>
      </c>
      <c r="E487" s="9" t="s">
        <v>199</v>
      </c>
      <c r="F487" s="10">
        <v>6.88</v>
      </c>
      <c r="G487" s="11">
        <v>15.77</v>
      </c>
      <c r="H487" s="11">
        <f t="shared" ref="H487:H490" si="31">F487*G487</f>
        <v>108.49759999999999</v>
      </c>
      <c r="I487" s="113"/>
    </row>
    <row r="488" spans="1:9" ht="26.1" customHeight="1" x14ac:dyDescent="0.2">
      <c r="A488" s="101" t="s">
        <v>1084</v>
      </c>
      <c r="B488" s="10" t="s">
        <v>876</v>
      </c>
      <c r="C488" s="8" t="s">
        <v>21</v>
      </c>
      <c r="D488" s="8" t="s">
        <v>877</v>
      </c>
      <c r="E488" s="9" t="s">
        <v>92</v>
      </c>
      <c r="F488" s="10">
        <v>10.74</v>
      </c>
      <c r="G488" s="11">
        <v>98.52</v>
      </c>
      <c r="H488" s="11">
        <f t="shared" si="31"/>
        <v>1058.1048000000001</v>
      </c>
      <c r="I488" s="113"/>
    </row>
    <row r="489" spans="1:9" ht="39" customHeight="1" x14ac:dyDescent="0.2">
      <c r="A489" s="101" t="s">
        <v>1085</v>
      </c>
      <c r="B489" s="10" t="s">
        <v>878</v>
      </c>
      <c r="C489" s="8" t="s">
        <v>21</v>
      </c>
      <c r="D489" s="8" t="s">
        <v>879</v>
      </c>
      <c r="E489" s="9" t="s">
        <v>92</v>
      </c>
      <c r="F489" s="10">
        <v>10.74</v>
      </c>
      <c r="G489" s="11">
        <v>194.03</v>
      </c>
      <c r="H489" s="11">
        <f t="shared" si="31"/>
        <v>2083.8822</v>
      </c>
      <c r="I489" s="113"/>
    </row>
    <row r="490" spans="1:9" ht="39" customHeight="1" x14ac:dyDescent="0.2">
      <c r="A490" s="101" t="s">
        <v>1086</v>
      </c>
      <c r="B490" s="10" t="s">
        <v>880</v>
      </c>
      <c r="C490" s="8" t="s">
        <v>21</v>
      </c>
      <c r="D490" s="8" t="s">
        <v>881</v>
      </c>
      <c r="E490" s="9" t="s">
        <v>82</v>
      </c>
      <c r="F490" s="10">
        <v>0.64</v>
      </c>
      <c r="G490" s="11">
        <v>929.14</v>
      </c>
      <c r="H490" s="11">
        <f t="shared" si="31"/>
        <v>594.64959999999996</v>
      </c>
      <c r="I490" s="113"/>
    </row>
    <row r="491" spans="1:9" ht="24" customHeight="1" x14ac:dyDescent="0.2">
      <c r="A491" s="101" t="s">
        <v>1087</v>
      </c>
      <c r="B491" s="5"/>
      <c r="C491" s="5"/>
      <c r="D491" s="108" t="s">
        <v>882</v>
      </c>
      <c r="E491" s="5"/>
      <c r="F491" s="6"/>
      <c r="G491" s="5"/>
      <c r="H491" s="7">
        <f>SUM(H492:H496)</f>
        <v>2993.4873000000002</v>
      </c>
      <c r="I491" s="114"/>
    </row>
    <row r="492" spans="1:9" ht="39" customHeight="1" x14ac:dyDescent="0.2">
      <c r="A492" s="103" t="s">
        <v>1088</v>
      </c>
      <c r="B492" s="10" t="s">
        <v>452</v>
      </c>
      <c r="C492" s="8" t="s">
        <v>21</v>
      </c>
      <c r="D492" s="8" t="s">
        <v>453</v>
      </c>
      <c r="E492" s="9" t="s">
        <v>199</v>
      </c>
      <c r="F492" s="10">
        <v>29.16</v>
      </c>
      <c r="G492" s="11">
        <v>12.52</v>
      </c>
      <c r="H492" s="11">
        <f>F492*G492</f>
        <v>365.08319999999998</v>
      </c>
      <c r="I492" s="113"/>
    </row>
    <row r="493" spans="1:9" ht="39" customHeight="1" x14ac:dyDescent="0.2">
      <c r="A493" s="103" t="s">
        <v>1089</v>
      </c>
      <c r="B493" s="10" t="s">
        <v>455</v>
      </c>
      <c r="C493" s="8" t="s">
        <v>21</v>
      </c>
      <c r="D493" s="8" t="s">
        <v>456</v>
      </c>
      <c r="E493" s="9" t="s">
        <v>199</v>
      </c>
      <c r="F493" s="10">
        <v>8.3800000000000008</v>
      </c>
      <c r="G493" s="11">
        <v>15.77</v>
      </c>
      <c r="H493" s="11">
        <f t="shared" ref="H493:H496" si="32">F493*G493</f>
        <v>132.15260000000001</v>
      </c>
      <c r="I493" s="113"/>
    </row>
    <row r="494" spans="1:9" ht="26.1" customHeight="1" x14ac:dyDescent="0.2">
      <c r="A494" s="103" t="s">
        <v>1090</v>
      </c>
      <c r="B494" s="10" t="s">
        <v>473</v>
      </c>
      <c r="C494" s="8" t="s">
        <v>21</v>
      </c>
      <c r="D494" s="8" t="s">
        <v>474</v>
      </c>
      <c r="E494" s="9" t="s">
        <v>92</v>
      </c>
      <c r="F494" s="10">
        <v>9.41</v>
      </c>
      <c r="G494" s="11">
        <v>82.7</v>
      </c>
      <c r="H494" s="11">
        <f t="shared" si="32"/>
        <v>778.20699999999999</v>
      </c>
      <c r="I494" s="113"/>
    </row>
    <row r="495" spans="1:9" ht="39" customHeight="1" x14ac:dyDescent="0.2">
      <c r="A495" s="103" t="s">
        <v>1091</v>
      </c>
      <c r="B495" s="10" t="s">
        <v>883</v>
      </c>
      <c r="C495" s="8" t="s">
        <v>21</v>
      </c>
      <c r="D495" s="8" t="s">
        <v>884</v>
      </c>
      <c r="E495" s="9" t="s">
        <v>92</v>
      </c>
      <c r="F495" s="10">
        <v>9.41</v>
      </c>
      <c r="G495" s="11">
        <v>136.01</v>
      </c>
      <c r="H495" s="11">
        <f t="shared" si="32"/>
        <v>1279.8541</v>
      </c>
      <c r="I495" s="113"/>
    </row>
    <row r="496" spans="1:9" ht="39" customHeight="1" x14ac:dyDescent="0.2">
      <c r="A496" s="103" t="s">
        <v>1092</v>
      </c>
      <c r="B496" s="10" t="s">
        <v>885</v>
      </c>
      <c r="C496" s="8" t="s">
        <v>21</v>
      </c>
      <c r="D496" s="8" t="s">
        <v>886</v>
      </c>
      <c r="E496" s="9" t="s">
        <v>82</v>
      </c>
      <c r="F496" s="10">
        <v>0.47</v>
      </c>
      <c r="G496" s="11">
        <v>932.32</v>
      </c>
      <c r="H496" s="11">
        <f t="shared" si="32"/>
        <v>438.19040000000001</v>
      </c>
      <c r="I496" s="113"/>
    </row>
    <row r="497" spans="1:13" ht="24" customHeight="1" x14ac:dyDescent="0.2">
      <c r="A497" s="101" t="s">
        <v>1093</v>
      </c>
      <c r="B497" s="5"/>
      <c r="C497" s="5"/>
      <c r="D497" s="108" t="s">
        <v>887</v>
      </c>
      <c r="E497" s="5"/>
      <c r="F497" s="6"/>
      <c r="G497" s="5"/>
      <c r="H497" s="7">
        <f>SUM(H498:H502)</f>
        <v>5132.089497500001</v>
      </c>
      <c r="I497" s="114"/>
    </row>
    <row r="498" spans="1:13" ht="39" customHeight="1" x14ac:dyDescent="0.2">
      <c r="A498" s="103" t="s">
        <v>1094</v>
      </c>
      <c r="B498" s="10" t="s">
        <v>616</v>
      </c>
      <c r="C498" s="8" t="s">
        <v>21</v>
      </c>
      <c r="D498" s="8" t="s">
        <v>617</v>
      </c>
      <c r="E498" s="9" t="s">
        <v>199</v>
      </c>
      <c r="F498" s="10">
        <v>27.5</v>
      </c>
      <c r="G498" s="11">
        <v>10.52</v>
      </c>
      <c r="H498" s="11">
        <f>F498*G498</f>
        <v>289.3</v>
      </c>
      <c r="I498" s="113"/>
    </row>
    <row r="499" spans="1:13" ht="39" customHeight="1" x14ac:dyDescent="0.2">
      <c r="A499" s="103" t="s">
        <v>1095</v>
      </c>
      <c r="B499" s="10" t="s">
        <v>455</v>
      </c>
      <c r="C499" s="8" t="s">
        <v>21</v>
      </c>
      <c r="D499" s="8" t="s">
        <v>456</v>
      </c>
      <c r="E499" s="9" t="s">
        <v>199</v>
      </c>
      <c r="F499" s="10">
        <v>15.04</v>
      </c>
      <c r="G499" s="11">
        <v>15.77</v>
      </c>
      <c r="H499" s="11">
        <f t="shared" ref="H499:H502" si="33">F499*G499</f>
        <v>237.18079999999998</v>
      </c>
      <c r="I499" s="113"/>
    </row>
    <row r="500" spans="1:13" ht="39" customHeight="1" x14ac:dyDescent="0.2">
      <c r="A500" s="103" t="s">
        <v>1096</v>
      </c>
      <c r="B500" s="10" t="s">
        <v>452</v>
      </c>
      <c r="C500" s="8" t="s">
        <v>21</v>
      </c>
      <c r="D500" s="8" t="s">
        <v>453</v>
      </c>
      <c r="E500" s="9" t="s">
        <v>199</v>
      </c>
      <c r="F500" s="10">
        <v>17.760000000000002</v>
      </c>
      <c r="G500" s="11">
        <v>12.52</v>
      </c>
      <c r="H500" s="11">
        <f t="shared" si="33"/>
        <v>222.35520000000002</v>
      </c>
      <c r="I500" s="113"/>
    </row>
    <row r="501" spans="1:13" ht="39" customHeight="1" x14ac:dyDescent="0.2">
      <c r="A501" s="103" t="s">
        <v>1097</v>
      </c>
      <c r="B501" s="10" t="s">
        <v>878</v>
      </c>
      <c r="C501" s="8" t="s">
        <v>21</v>
      </c>
      <c r="D501" s="8" t="s">
        <v>879</v>
      </c>
      <c r="E501" s="9" t="s">
        <v>92</v>
      </c>
      <c r="F501" s="179">
        <v>16.413250000000001</v>
      </c>
      <c r="G501" s="11">
        <v>194.03</v>
      </c>
      <c r="H501" s="11">
        <f t="shared" si="33"/>
        <v>3184.6628975000003</v>
      </c>
      <c r="I501" s="113"/>
    </row>
    <row r="502" spans="1:13" ht="39" customHeight="1" x14ac:dyDescent="0.2">
      <c r="A502" s="103" t="s">
        <v>1098</v>
      </c>
      <c r="B502" s="10" t="s">
        <v>880</v>
      </c>
      <c r="C502" s="8" t="s">
        <v>21</v>
      </c>
      <c r="D502" s="8" t="s">
        <v>881</v>
      </c>
      <c r="E502" s="9" t="s">
        <v>82</v>
      </c>
      <c r="F502" s="10">
        <v>1.29</v>
      </c>
      <c r="G502" s="11">
        <v>929.14</v>
      </c>
      <c r="H502" s="11">
        <f t="shared" si="33"/>
        <v>1198.5906</v>
      </c>
      <c r="I502" s="113"/>
    </row>
    <row r="503" spans="1:13" ht="24" customHeight="1" x14ac:dyDescent="0.2">
      <c r="A503" s="101" t="s">
        <v>1099</v>
      </c>
      <c r="B503" s="5"/>
      <c r="C503" s="5"/>
      <c r="D503" s="108" t="s">
        <v>888</v>
      </c>
      <c r="E503" s="5"/>
      <c r="F503" s="6"/>
      <c r="G503" s="5"/>
      <c r="H503" s="7">
        <f>H504</f>
        <v>2791.0055999999995</v>
      </c>
      <c r="I503" s="114"/>
    </row>
    <row r="504" spans="1:13" ht="51.95" customHeight="1" x14ac:dyDescent="0.2">
      <c r="A504" s="103" t="s">
        <v>1100</v>
      </c>
      <c r="B504" s="10" t="s">
        <v>889</v>
      </c>
      <c r="C504" s="8" t="s">
        <v>21</v>
      </c>
      <c r="D504" s="8" t="s">
        <v>890</v>
      </c>
      <c r="E504" s="9" t="s">
        <v>92</v>
      </c>
      <c r="F504" s="10">
        <v>16.079999999999998</v>
      </c>
      <c r="G504" s="11">
        <v>173.57</v>
      </c>
      <c r="H504" s="11">
        <f>F504*G504</f>
        <v>2791.0055999999995</v>
      </c>
      <c r="I504" s="113"/>
    </row>
    <row r="505" spans="1:13" ht="24" customHeight="1" x14ac:dyDescent="0.2">
      <c r="A505" s="101" t="s">
        <v>1101</v>
      </c>
      <c r="B505" s="5"/>
      <c r="C505" s="5"/>
      <c r="D505" s="108" t="s">
        <v>891</v>
      </c>
      <c r="E505" s="5"/>
      <c r="F505" s="6"/>
      <c r="G505" s="5"/>
      <c r="H505" s="7">
        <f>H506</f>
        <v>625.85479999999995</v>
      </c>
      <c r="I505" s="114"/>
    </row>
    <row r="506" spans="1:13" ht="26.1" customHeight="1" x14ac:dyDescent="0.2">
      <c r="A506" s="103" t="s">
        <v>1102</v>
      </c>
      <c r="B506" s="10" t="s">
        <v>892</v>
      </c>
      <c r="C506" s="8" t="s">
        <v>21</v>
      </c>
      <c r="D506" s="8" t="s">
        <v>893</v>
      </c>
      <c r="E506" s="9" t="s">
        <v>64</v>
      </c>
      <c r="F506" s="10">
        <v>6.52</v>
      </c>
      <c r="G506" s="11">
        <v>95.99</v>
      </c>
      <c r="H506" s="11">
        <f>F506*G506</f>
        <v>625.85479999999995</v>
      </c>
      <c r="I506" s="113"/>
    </row>
    <row r="507" spans="1:13" x14ac:dyDescent="0.2">
      <c r="A507" s="19"/>
      <c r="B507" s="19"/>
      <c r="C507" s="19"/>
      <c r="D507" s="19"/>
      <c r="E507" s="19"/>
      <c r="F507" s="19"/>
      <c r="G507" s="19"/>
      <c r="H507" s="23"/>
      <c r="I507" s="178">
        <f>SUM(I5:I506)</f>
        <v>3241007.1777575007</v>
      </c>
      <c r="J507" s="22"/>
    </row>
    <row r="508" spans="1:13" x14ac:dyDescent="0.2">
      <c r="A508" s="138"/>
      <c r="B508" s="138"/>
      <c r="C508" s="138"/>
      <c r="D508" s="18"/>
      <c r="E508" s="136" t="s">
        <v>894</v>
      </c>
      <c r="F508" s="138"/>
      <c r="G508" s="139">
        <f>SUM(H6:H506)*0.5</f>
        <v>3241007.1777575002</v>
      </c>
      <c r="H508" s="138"/>
      <c r="I508" s="138"/>
    </row>
    <row r="509" spans="1:13" x14ac:dyDescent="0.2">
      <c r="A509" s="138"/>
      <c r="B509" s="138"/>
      <c r="C509" s="138"/>
      <c r="D509" s="18"/>
      <c r="E509" s="136" t="s">
        <v>895</v>
      </c>
      <c r="F509" s="138"/>
      <c r="G509" s="139">
        <f>G508*0.25</f>
        <v>810251.79443937505</v>
      </c>
      <c r="H509" s="138"/>
      <c r="I509" s="138"/>
    </row>
    <row r="510" spans="1:13" x14ac:dyDescent="0.2">
      <c r="A510" s="138"/>
      <c r="B510" s="138"/>
      <c r="C510" s="138"/>
      <c r="D510" s="18"/>
      <c r="E510" s="136" t="s">
        <v>896</v>
      </c>
      <c r="F510" s="138"/>
      <c r="G510" s="139">
        <f>G508+G509</f>
        <v>4051258.9721968751</v>
      </c>
      <c r="H510" s="138"/>
      <c r="I510" s="138"/>
      <c r="J510" s="132"/>
      <c r="K510" s="133"/>
      <c r="L510" s="133"/>
      <c r="M510" s="22"/>
    </row>
    <row r="511" spans="1:13" ht="60" customHeight="1" x14ac:dyDescent="0.2">
      <c r="A511" s="17"/>
      <c r="B511" s="17"/>
      <c r="C511" s="17"/>
      <c r="D511" s="17"/>
      <c r="E511" s="17"/>
      <c r="F511" s="17"/>
      <c r="G511" s="17"/>
      <c r="H511" s="17"/>
      <c r="I511" s="119"/>
    </row>
    <row r="512" spans="1:13" ht="69.95" customHeight="1" x14ac:dyDescent="0.2">
      <c r="A512" s="140"/>
      <c r="B512" s="141"/>
      <c r="C512" s="141"/>
      <c r="D512" s="141"/>
      <c r="E512" s="141"/>
      <c r="F512" s="141"/>
      <c r="G512" s="141"/>
      <c r="H512" s="141"/>
      <c r="I512" s="141"/>
      <c r="M512" s="22"/>
    </row>
  </sheetData>
  <mergeCells count="18">
    <mergeCell ref="A510:C510"/>
    <mergeCell ref="E510:F510"/>
    <mergeCell ref="G510:I510"/>
    <mergeCell ref="A512:I512"/>
    <mergeCell ref="A3:I3"/>
    <mergeCell ref="A508:C508"/>
    <mergeCell ref="E508:F508"/>
    <mergeCell ref="G508:I508"/>
    <mergeCell ref="A509:C509"/>
    <mergeCell ref="E509:F509"/>
    <mergeCell ref="G509:I509"/>
    <mergeCell ref="J510:L510"/>
    <mergeCell ref="E1:F1"/>
    <mergeCell ref="G1:H1"/>
    <mergeCell ref="I1"/>
    <mergeCell ref="E2:F2"/>
    <mergeCell ref="G2:H2"/>
    <mergeCell ref="I2"/>
  </mergeCells>
  <phoneticPr fontId="28" type="noConversion"/>
  <pageMargins left="0.5" right="0.5" top="1" bottom="1" header="0.5" footer="0.5"/>
  <pageSetup paperSize="9" scale="76" fitToHeight="0" orientation="landscape" r:id="rId1"/>
  <headerFooter>
    <oddHeader xml:space="preserve">&amp;L &amp;CInstituto Chico Mendes de Conservação da Biodiversidade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E54"/>
  <sheetViews>
    <sheetView view="pageBreakPreview" zoomScale="60" zoomScaleNormal="70" workbookViewId="0">
      <selection activeCell="BI13" sqref="BI13"/>
    </sheetView>
  </sheetViews>
  <sheetFormatPr defaultRowHeight="15" x14ac:dyDescent="0.25"/>
  <cols>
    <col min="1" max="1" width="5.375" style="36" customWidth="1"/>
    <col min="2" max="2" width="46.125" customWidth="1"/>
    <col min="3" max="3" width="6.75" customWidth="1"/>
    <col min="4" max="4" width="16.375" style="78" customWidth="1"/>
    <col min="5" max="7" width="2.375" customWidth="1"/>
    <col min="8" max="8" width="4.75" customWidth="1"/>
    <col min="9" max="11" width="2.375" customWidth="1"/>
    <col min="12" max="12" width="5.125" customWidth="1"/>
    <col min="13" max="15" width="2.375" customWidth="1"/>
    <col min="16" max="16" width="5.125" customWidth="1"/>
    <col min="17" max="19" width="2.375" customWidth="1"/>
    <col min="20" max="20" width="5.375" customWidth="1"/>
    <col min="21" max="23" width="2.375" customWidth="1"/>
    <col min="24" max="24" width="5.375" customWidth="1"/>
    <col min="25" max="27" width="2.375" customWidth="1"/>
    <col min="28" max="28" width="5.75" customWidth="1"/>
    <col min="29" max="31" width="2.375" customWidth="1"/>
    <col min="32" max="32" width="5.375" customWidth="1"/>
    <col min="33" max="34" width="3.75" customWidth="1"/>
    <col min="35" max="35" width="5.125" customWidth="1"/>
    <col min="36" max="37" width="3.75" customWidth="1"/>
    <col min="38" max="38" width="5" customWidth="1"/>
    <col min="39" max="40" width="3.75" customWidth="1"/>
    <col min="41" max="41" width="5" customWidth="1"/>
    <col min="42" max="43" width="3.75" customWidth="1"/>
    <col min="44" max="44" width="6.25" customWidth="1"/>
    <col min="45" max="46" width="3.75" customWidth="1"/>
    <col min="47" max="47" width="6.125" customWidth="1"/>
    <col min="48" max="49" width="3.75" customWidth="1"/>
    <col min="50" max="50" width="6.5" customWidth="1"/>
    <col min="51" max="53" width="2.375" customWidth="1"/>
    <col min="54" max="54" width="5.625" customWidth="1"/>
    <col min="55" max="55" width="13.625" customWidth="1"/>
    <col min="56" max="56" width="15.25" customWidth="1"/>
    <col min="57" max="57" width="13.125" customWidth="1"/>
  </cols>
  <sheetData>
    <row r="1" spans="1:57" ht="21.75" thickBot="1" x14ac:dyDescent="0.4">
      <c r="A1" s="40"/>
      <c r="B1" s="143" t="s">
        <v>1104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5"/>
      <c r="AG1" s="41"/>
      <c r="AH1" s="41"/>
      <c r="AI1" s="41"/>
      <c r="AJ1" s="41"/>
      <c r="AK1" s="41"/>
      <c r="AL1" s="41"/>
      <c r="AM1" s="41"/>
      <c r="AN1" s="41"/>
      <c r="AO1" s="41"/>
      <c r="AP1" s="41"/>
      <c r="AQ1" s="41"/>
      <c r="AR1" s="41"/>
      <c r="AS1" s="41"/>
      <c r="AT1" s="41"/>
      <c r="AU1" s="41"/>
      <c r="AV1" s="41"/>
      <c r="AW1" s="41"/>
      <c r="AX1" s="41"/>
      <c r="AY1" s="146">
        <v>45413</v>
      </c>
      <c r="AZ1" s="147"/>
      <c r="BA1" s="147"/>
      <c r="BB1" s="147"/>
      <c r="BC1" s="148"/>
    </row>
    <row r="2" spans="1:57" ht="21" thickBot="1" x14ac:dyDescent="0.35">
      <c r="A2" s="42"/>
      <c r="B2" s="43"/>
      <c r="C2" s="39"/>
      <c r="D2" s="149" t="s">
        <v>1011</v>
      </c>
      <c r="E2" s="150"/>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0"/>
      <c r="AH2" s="150"/>
      <c r="AI2" s="150"/>
      <c r="AJ2" s="150"/>
      <c r="AK2" s="150"/>
      <c r="AL2" s="150"/>
      <c r="AM2" s="150"/>
      <c r="AN2" s="150"/>
      <c r="AO2" s="150"/>
      <c r="AP2" s="150"/>
      <c r="AQ2" s="150"/>
      <c r="AR2" s="150"/>
      <c r="AS2" s="150"/>
      <c r="AT2" s="150"/>
      <c r="AU2" s="150"/>
      <c r="AV2" s="150"/>
      <c r="AW2" s="150"/>
      <c r="AX2" s="150"/>
      <c r="AY2" s="150"/>
      <c r="AZ2" s="150"/>
      <c r="BA2" s="150"/>
      <c r="BB2" s="150"/>
      <c r="BC2" s="151"/>
    </row>
    <row r="3" spans="1:57" ht="16.5" thickBot="1" x14ac:dyDescent="0.3">
      <c r="A3" s="44"/>
      <c r="B3" s="45" t="s">
        <v>1012</v>
      </c>
      <c r="C3" s="46"/>
      <c r="D3" s="47" t="s">
        <v>1013</v>
      </c>
      <c r="E3" s="152">
        <v>1</v>
      </c>
      <c r="F3" s="153"/>
      <c r="G3" s="153"/>
      <c r="H3" s="154"/>
      <c r="I3" s="152">
        <v>2</v>
      </c>
      <c r="J3" s="153"/>
      <c r="K3" s="153"/>
      <c r="L3" s="154"/>
      <c r="M3" s="152">
        <v>3</v>
      </c>
      <c r="N3" s="153"/>
      <c r="O3" s="153"/>
      <c r="P3" s="154"/>
      <c r="Q3" s="152">
        <v>4</v>
      </c>
      <c r="R3" s="153"/>
      <c r="S3" s="153"/>
      <c r="T3" s="154"/>
      <c r="U3" s="152">
        <v>5</v>
      </c>
      <c r="V3" s="153"/>
      <c r="W3" s="153"/>
      <c r="X3" s="154"/>
      <c r="Y3" s="152">
        <v>6</v>
      </c>
      <c r="Z3" s="153"/>
      <c r="AA3" s="153"/>
      <c r="AB3" s="154"/>
      <c r="AC3" s="152">
        <v>7</v>
      </c>
      <c r="AD3" s="153"/>
      <c r="AE3" s="153"/>
      <c r="AF3" s="153"/>
      <c r="AG3" s="155">
        <v>8</v>
      </c>
      <c r="AH3" s="156"/>
      <c r="AI3" s="157"/>
      <c r="AJ3" s="155">
        <v>9</v>
      </c>
      <c r="AK3" s="156"/>
      <c r="AL3" s="157"/>
      <c r="AM3" s="155">
        <v>10</v>
      </c>
      <c r="AN3" s="156"/>
      <c r="AO3" s="157"/>
      <c r="AP3" s="155">
        <v>11</v>
      </c>
      <c r="AQ3" s="156"/>
      <c r="AR3" s="156"/>
      <c r="AS3" s="155">
        <v>12</v>
      </c>
      <c r="AT3" s="156"/>
      <c r="AU3" s="157"/>
      <c r="AV3" s="156">
        <v>13</v>
      </c>
      <c r="AW3" s="156"/>
      <c r="AX3" s="157"/>
      <c r="AY3" s="155">
        <v>14</v>
      </c>
      <c r="AZ3" s="156"/>
      <c r="BA3" s="156"/>
      <c r="BB3" s="157"/>
      <c r="BC3" s="93" t="s">
        <v>1014</v>
      </c>
    </row>
    <row r="4" spans="1:57" x14ac:dyDescent="0.25">
      <c r="A4" s="44"/>
      <c r="B4" s="48"/>
      <c r="C4" s="49"/>
      <c r="D4" s="50"/>
      <c r="E4" s="158"/>
      <c r="F4" s="159"/>
      <c r="G4" s="159"/>
      <c r="H4" s="160"/>
      <c r="I4" s="158"/>
      <c r="J4" s="159"/>
      <c r="K4" s="159"/>
      <c r="L4" s="160"/>
      <c r="M4" s="158"/>
      <c r="N4" s="159"/>
      <c r="O4" s="159"/>
      <c r="P4" s="160"/>
      <c r="Q4" s="158"/>
      <c r="R4" s="159"/>
      <c r="S4" s="159"/>
      <c r="T4" s="160"/>
      <c r="U4" s="158"/>
      <c r="V4" s="159"/>
      <c r="W4" s="159"/>
      <c r="X4" s="160"/>
      <c r="Y4" s="158"/>
      <c r="Z4" s="159"/>
      <c r="AA4" s="159"/>
      <c r="AB4" s="160"/>
      <c r="AC4" s="158"/>
      <c r="AD4" s="159"/>
      <c r="AE4" s="159"/>
      <c r="AF4" s="159"/>
      <c r="AG4" s="51"/>
      <c r="AH4" s="52"/>
      <c r="AI4" s="53"/>
      <c r="AJ4" s="51"/>
      <c r="AK4" s="52"/>
      <c r="AL4" s="52"/>
      <c r="AM4" s="90"/>
      <c r="AN4" s="91"/>
      <c r="AO4" s="92"/>
      <c r="AP4" s="52"/>
      <c r="AQ4" s="52"/>
      <c r="AR4" s="52"/>
      <c r="AS4" s="51"/>
      <c r="AT4" s="52"/>
      <c r="AU4" s="53"/>
      <c r="AV4" s="52"/>
      <c r="AW4" s="52"/>
      <c r="AX4" s="53"/>
      <c r="AY4" s="158"/>
      <c r="AZ4" s="159"/>
      <c r="BA4" s="159"/>
      <c r="BB4" s="160"/>
      <c r="BC4" s="94"/>
    </row>
    <row r="5" spans="1:57" x14ac:dyDescent="0.25">
      <c r="A5" s="44">
        <v>1</v>
      </c>
      <c r="B5" s="48" t="s">
        <v>1015</v>
      </c>
      <c r="C5" s="49"/>
      <c r="D5" s="50">
        <f>'Orçamento Sintético'!I5</f>
        <v>295986.45</v>
      </c>
      <c r="E5" s="161">
        <f>(242192.85*0.3397)+3840.86</f>
        <v>86113.771145000006</v>
      </c>
      <c r="F5" s="162"/>
      <c r="G5" s="162"/>
      <c r="H5" s="163"/>
      <c r="I5" s="161">
        <f>25648.22+3840.86</f>
        <v>29489.08</v>
      </c>
      <c r="J5" s="162"/>
      <c r="K5" s="162"/>
      <c r="L5" s="163"/>
      <c r="M5" s="167">
        <f>11165.09+3840.86</f>
        <v>15005.95</v>
      </c>
      <c r="N5" s="168"/>
      <c r="O5" s="168"/>
      <c r="P5" s="169"/>
      <c r="Q5" s="161">
        <f>M5</f>
        <v>15005.95</v>
      </c>
      <c r="R5" s="162"/>
      <c r="S5" s="162"/>
      <c r="T5" s="163"/>
      <c r="U5" s="161">
        <f>Q5</f>
        <v>15005.95</v>
      </c>
      <c r="V5" s="162"/>
      <c r="W5" s="162"/>
      <c r="X5" s="163"/>
      <c r="Y5" s="161">
        <f>U5</f>
        <v>15005.95</v>
      </c>
      <c r="Z5" s="162"/>
      <c r="AA5" s="162"/>
      <c r="AB5" s="163"/>
      <c r="AC5" s="161">
        <f>Y5</f>
        <v>15005.95</v>
      </c>
      <c r="AD5" s="162"/>
      <c r="AE5" s="162"/>
      <c r="AF5" s="163"/>
      <c r="AG5" s="161">
        <v>15005.95</v>
      </c>
      <c r="AH5" s="162"/>
      <c r="AI5" s="163"/>
      <c r="AJ5" s="161">
        <v>15005.95</v>
      </c>
      <c r="AK5" s="162"/>
      <c r="AL5" s="162"/>
      <c r="AM5" s="161">
        <v>15005.95</v>
      </c>
      <c r="AN5" s="162"/>
      <c r="AO5" s="163"/>
      <c r="AP5" s="162">
        <v>15005.95</v>
      </c>
      <c r="AQ5" s="162"/>
      <c r="AR5" s="162"/>
      <c r="AS5" s="161">
        <v>15005.95</v>
      </c>
      <c r="AT5" s="162"/>
      <c r="AU5" s="163"/>
      <c r="AV5" s="162">
        <v>15005.95</v>
      </c>
      <c r="AW5" s="162"/>
      <c r="AX5" s="163"/>
      <c r="AY5" s="161">
        <f>15005.95+312.2</f>
        <v>15318.150000000001</v>
      </c>
      <c r="AZ5" s="162"/>
      <c r="BA5" s="162"/>
      <c r="BB5" s="163"/>
      <c r="BC5" s="65">
        <f>SUM(E5:BB5)</f>
        <v>295986.45114500012</v>
      </c>
      <c r="BD5" s="22"/>
      <c r="BE5" s="22"/>
    </row>
    <row r="6" spans="1:57" x14ac:dyDescent="0.25">
      <c r="A6" s="44"/>
      <c r="B6" s="48"/>
      <c r="C6" s="49"/>
      <c r="D6" s="50"/>
      <c r="E6" s="164"/>
      <c r="F6" s="165"/>
      <c r="G6" s="165"/>
      <c r="H6" s="166"/>
      <c r="I6" s="164"/>
      <c r="J6" s="165"/>
      <c r="K6" s="165"/>
      <c r="L6" s="166"/>
      <c r="M6" s="164"/>
      <c r="N6" s="165"/>
      <c r="O6" s="165"/>
      <c r="P6" s="166"/>
      <c r="Q6" s="164"/>
      <c r="R6" s="165"/>
      <c r="S6" s="165"/>
      <c r="T6" s="166"/>
      <c r="U6" s="164"/>
      <c r="V6" s="165"/>
      <c r="W6" s="165"/>
      <c r="X6" s="166"/>
      <c r="Y6" s="66"/>
      <c r="Z6" s="67"/>
      <c r="AA6" s="67"/>
      <c r="AB6" s="68"/>
      <c r="AC6" s="66"/>
      <c r="AD6" s="67"/>
      <c r="AE6" s="67"/>
      <c r="AF6" s="69"/>
      <c r="AG6" s="82"/>
      <c r="AH6" s="81"/>
      <c r="AI6" s="83"/>
      <c r="AJ6" s="82"/>
      <c r="AK6" s="81"/>
      <c r="AL6" s="81"/>
      <c r="AM6" s="82"/>
      <c r="AN6" s="81"/>
      <c r="AO6" s="83"/>
      <c r="AP6" s="81"/>
      <c r="AQ6" s="81"/>
      <c r="AR6" s="81"/>
      <c r="AS6" s="82"/>
      <c r="AT6" s="81"/>
      <c r="AU6" s="83"/>
      <c r="AV6" s="81"/>
      <c r="AW6" s="81"/>
      <c r="AX6" s="83"/>
      <c r="AY6" s="164"/>
      <c r="AZ6" s="165"/>
      <c r="BA6" s="165"/>
      <c r="BB6" s="166"/>
      <c r="BC6" s="65"/>
      <c r="BE6" s="22"/>
    </row>
    <row r="7" spans="1:57" x14ac:dyDescent="0.25">
      <c r="A7" s="44"/>
      <c r="B7" s="48"/>
      <c r="C7" s="49"/>
      <c r="D7" s="50"/>
      <c r="E7" s="54"/>
      <c r="F7" s="55"/>
      <c r="G7" s="55"/>
      <c r="H7" s="50"/>
      <c r="I7" s="54"/>
      <c r="J7" s="55"/>
      <c r="K7" s="55"/>
      <c r="L7" s="50"/>
      <c r="M7" s="54"/>
      <c r="N7" s="55"/>
      <c r="O7" s="55"/>
      <c r="P7" s="50"/>
      <c r="Q7" s="54"/>
      <c r="R7" s="55"/>
      <c r="S7" s="55"/>
      <c r="T7" s="50"/>
      <c r="U7" s="54"/>
      <c r="V7" s="55"/>
      <c r="W7" s="55"/>
      <c r="X7" s="50"/>
      <c r="Y7" s="63"/>
      <c r="Z7" s="64"/>
      <c r="AA7" s="64"/>
      <c r="AB7" s="65"/>
      <c r="AC7" s="63"/>
      <c r="AD7" s="64"/>
      <c r="AE7" s="64"/>
      <c r="AF7" s="64"/>
      <c r="AG7" s="63"/>
      <c r="AH7" s="64"/>
      <c r="AI7" s="65"/>
      <c r="AJ7" s="63"/>
      <c r="AK7" s="64"/>
      <c r="AL7" s="64"/>
      <c r="AM7" s="63"/>
      <c r="AN7" s="64"/>
      <c r="AO7" s="65"/>
      <c r="AP7" s="64"/>
      <c r="AQ7" s="64"/>
      <c r="AR7" s="64"/>
      <c r="AS7" s="63"/>
      <c r="AT7" s="64"/>
      <c r="AU7" s="65"/>
      <c r="AV7" s="64"/>
      <c r="AW7" s="64"/>
      <c r="AX7" s="65"/>
      <c r="AY7" s="54"/>
      <c r="AZ7" s="55"/>
      <c r="BA7" s="55"/>
      <c r="BB7" s="50"/>
      <c r="BC7" s="65"/>
      <c r="BE7" s="22"/>
    </row>
    <row r="8" spans="1:57" x14ac:dyDescent="0.25">
      <c r="A8" s="44">
        <v>2</v>
      </c>
      <c r="B8" s="48" t="s">
        <v>78</v>
      </c>
      <c r="C8" s="49"/>
      <c r="D8" s="50">
        <f>'Orçamento Sintético'!I25</f>
        <v>233158.94066000002</v>
      </c>
      <c r="E8" s="161">
        <f>D8*0.1</f>
        <v>23315.894066000004</v>
      </c>
      <c r="F8" s="162"/>
      <c r="G8" s="162"/>
      <c r="H8" s="163"/>
      <c r="I8" s="161">
        <f>D8*0.15</f>
        <v>34973.841099000005</v>
      </c>
      <c r="J8" s="162"/>
      <c r="K8" s="162"/>
      <c r="L8" s="163"/>
      <c r="M8" s="161">
        <f>D8*0.3</f>
        <v>69947.68219800001</v>
      </c>
      <c r="N8" s="162"/>
      <c r="O8" s="162"/>
      <c r="P8" s="163"/>
      <c r="Q8" s="161">
        <f>D8*0.25</f>
        <v>58289.735165000006</v>
      </c>
      <c r="R8" s="162"/>
      <c r="S8" s="162"/>
      <c r="T8" s="163"/>
      <c r="U8" s="161">
        <f>D8*0.2</f>
        <v>46631.788132000009</v>
      </c>
      <c r="V8" s="162"/>
      <c r="W8" s="162"/>
      <c r="X8" s="163"/>
      <c r="Y8" s="161"/>
      <c r="Z8" s="162"/>
      <c r="AA8" s="162"/>
      <c r="AB8" s="163"/>
      <c r="AC8" s="161"/>
      <c r="AD8" s="162"/>
      <c r="AE8" s="162"/>
      <c r="AF8" s="162"/>
      <c r="AG8" s="161"/>
      <c r="AH8" s="162"/>
      <c r="AI8" s="163"/>
      <c r="AJ8" s="161"/>
      <c r="AK8" s="162"/>
      <c r="AL8" s="162"/>
      <c r="AM8" s="161"/>
      <c r="AN8" s="162"/>
      <c r="AO8" s="163"/>
      <c r="AP8" s="162"/>
      <c r="AQ8" s="162"/>
      <c r="AR8" s="162"/>
      <c r="AS8" s="161"/>
      <c r="AT8" s="162"/>
      <c r="AU8" s="163"/>
      <c r="AV8" s="162"/>
      <c r="AW8" s="162"/>
      <c r="AX8" s="163"/>
      <c r="AY8" s="161"/>
      <c r="AZ8" s="162"/>
      <c r="BA8" s="162"/>
      <c r="BB8" s="163"/>
      <c r="BC8" s="65">
        <f t="shared" ref="BC8:BC26" si="0">SUM(E8:BB8)</f>
        <v>233158.94066000002</v>
      </c>
      <c r="BE8" s="22"/>
    </row>
    <row r="9" spans="1:57" x14ac:dyDescent="0.25">
      <c r="A9" s="44"/>
      <c r="B9" s="48"/>
      <c r="C9" s="49"/>
      <c r="D9" s="50"/>
      <c r="E9" s="66"/>
      <c r="F9" s="67"/>
      <c r="G9" s="67"/>
      <c r="H9" s="68"/>
      <c r="I9" s="66"/>
      <c r="J9" s="67"/>
      <c r="K9" s="67"/>
      <c r="L9" s="68"/>
      <c r="M9" s="66"/>
      <c r="N9" s="67"/>
      <c r="O9" s="67"/>
      <c r="P9" s="69"/>
      <c r="Q9" s="66"/>
      <c r="R9" s="67"/>
      <c r="S9" s="67"/>
      <c r="T9" s="68"/>
      <c r="U9" s="70"/>
      <c r="V9" s="67"/>
      <c r="W9" s="67"/>
      <c r="X9" s="69"/>
      <c r="Y9" s="60"/>
      <c r="Z9" s="61"/>
      <c r="AA9" s="61"/>
      <c r="AB9" s="56"/>
      <c r="AC9" s="60"/>
      <c r="AD9" s="61"/>
      <c r="AE9" s="61"/>
      <c r="AF9" s="62"/>
      <c r="AG9" s="63"/>
      <c r="AH9" s="64"/>
      <c r="AI9" s="65"/>
      <c r="AJ9" s="63"/>
      <c r="AK9" s="64"/>
      <c r="AL9" s="64"/>
      <c r="AM9" s="63"/>
      <c r="AN9" s="64"/>
      <c r="AO9" s="65"/>
      <c r="AP9" s="64"/>
      <c r="AQ9" s="64"/>
      <c r="AR9" s="64"/>
      <c r="AS9" s="63"/>
      <c r="AT9" s="64"/>
      <c r="AU9" s="65"/>
      <c r="AV9" s="64"/>
      <c r="AW9" s="64"/>
      <c r="AX9" s="65"/>
      <c r="AY9" s="60"/>
      <c r="AZ9" s="61"/>
      <c r="BA9" s="61"/>
      <c r="BB9" s="56"/>
      <c r="BC9" s="65"/>
      <c r="BE9" s="22"/>
    </row>
    <row r="10" spans="1:57" x14ac:dyDescent="0.25">
      <c r="A10" s="44"/>
      <c r="B10" s="48"/>
      <c r="C10" s="49"/>
      <c r="D10" s="50"/>
      <c r="E10" s="161"/>
      <c r="F10" s="162"/>
      <c r="G10" s="162"/>
      <c r="H10" s="163"/>
      <c r="I10" s="161"/>
      <c r="J10" s="162"/>
      <c r="K10" s="162"/>
      <c r="L10" s="163"/>
      <c r="M10" s="161"/>
      <c r="N10" s="162"/>
      <c r="O10" s="162"/>
      <c r="P10" s="163"/>
      <c r="Q10" s="161"/>
      <c r="R10" s="162"/>
      <c r="S10" s="162"/>
      <c r="T10" s="163"/>
      <c r="U10" s="161"/>
      <c r="V10" s="162"/>
      <c r="W10" s="162"/>
      <c r="X10" s="163"/>
      <c r="Y10" s="161"/>
      <c r="Z10" s="162"/>
      <c r="AA10" s="162"/>
      <c r="AB10" s="163"/>
      <c r="AC10" s="161"/>
      <c r="AD10" s="162"/>
      <c r="AE10" s="162"/>
      <c r="AF10" s="162"/>
      <c r="AG10" s="54"/>
      <c r="AH10" s="55"/>
      <c r="AI10" s="50"/>
      <c r="AJ10" s="54"/>
      <c r="AK10" s="55"/>
      <c r="AL10" s="55"/>
      <c r="AM10" s="54"/>
      <c r="AN10" s="55"/>
      <c r="AO10" s="50"/>
      <c r="AP10" s="55"/>
      <c r="AQ10" s="55"/>
      <c r="AR10" s="55"/>
      <c r="AS10" s="54"/>
      <c r="AT10" s="55"/>
      <c r="AU10" s="50"/>
      <c r="AV10" s="55"/>
      <c r="AW10" s="55"/>
      <c r="AX10" s="50"/>
      <c r="AY10" s="161"/>
      <c r="AZ10" s="162"/>
      <c r="BA10" s="162"/>
      <c r="BB10" s="163"/>
      <c r="BC10" s="65"/>
      <c r="BE10" s="22"/>
    </row>
    <row r="11" spans="1:57" x14ac:dyDescent="0.25">
      <c r="A11" s="44">
        <v>3</v>
      </c>
      <c r="B11" s="48" t="s">
        <v>223</v>
      </c>
      <c r="C11" s="49"/>
      <c r="D11" s="50">
        <f>'Orçamento Sintético'!I75</f>
        <v>312059.0062</v>
      </c>
      <c r="E11" s="161"/>
      <c r="F11" s="162"/>
      <c r="G11" s="162"/>
      <c r="H11" s="163"/>
      <c r="I11" s="161"/>
      <c r="J11" s="162"/>
      <c r="K11" s="162"/>
      <c r="L11" s="163"/>
      <c r="M11" s="161">
        <f>D11*0.1</f>
        <v>31205.90062</v>
      </c>
      <c r="N11" s="162"/>
      <c r="O11" s="162"/>
      <c r="P11" s="163"/>
      <c r="Q11" s="161">
        <f>D11*0.2</f>
        <v>62411.801240000001</v>
      </c>
      <c r="R11" s="162"/>
      <c r="S11" s="162"/>
      <c r="T11" s="163"/>
      <c r="U11" s="161">
        <f>D11*0.3</f>
        <v>93617.701860000001</v>
      </c>
      <c r="V11" s="162"/>
      <c r="W11" s="162"/>
      <c r="X11" s="163"/>
      <c r="Y11" s="161">
        <f>D11*0.25</f>
        <v>78014.751550000001</v>
      </c>
      <c r="Z11" s="162"/>
      <c r="AA11" s="162"/>
      <c r="AB11" s="163"/>
      <c r="AC11" s="161">
        <f>D11*0.15</f>
        <v>46808.850930000001</v>
      </c>
      <c r="AD11" s="162"/>
      <c r="AE11" s="162"/>
      <c r="AF11" s="162"/>
      <c r="AG11" s="161"/>
      <c r="AH11" s="162"/>
      <c r="AI11" s="163"/>
      <c r="AJ11" s="161"/>
      <c r="AK11" s="162"/>
      <c r="AL11" s="162"/>
      <c r="AM11" s="161"/>
      <c r="AN11" s="162"/>
      <c r="AO11" s="163"/>
      <c r="AP11" s="162"/>
      <c r="AQ11" s="162"/>
      <c r="AR11" s="162"/>
      <c r="AS11" s="161"/>
      <c r="AT11" s="162"/>
      <c r="AU11" s="163"/>
      <c r="AV11" s="162"/>
      <c r="AW11" s="162"/>
      <c r="AX11" s="163"/>
      <c r="AY11" s="161"/>
      <c r="AZ11" s="162"/>
      <c r="BA11" s="162"/>
      <c r="BB11" s="163"/>
      <c r="BC11" s="65">
        <f t="shared" si="0"/>
        <v>312059.0062</v>
      </c>
      <c r="BE11" s="22"/>
    </row>
    <row r="12" spans="1:57" x14ac:dyDescent="0.25">
      <c r="A12" s="44"/>
      <c r="B12" s="48"/>
      <c r="C12" s="49"/>
      <c r="D12" s="50"/>
      <c r="E12" s="60"/>
      <c r="F12" s="61"/>
      <c r="G12" s="61"/>
      <c r="H12" s="56"/>
      <c r="I12" s="60"/>
      <c r="J12" s="61"/>
      <c r="K12" s="61"/>
      <c r="L12" s="56"/>
      <c r="M12" s="66"/>
      <c r="N12" s="67"/>
      <c r="O12" s="67"/>
      <c r="P12" s="69"/>
      <c r="Q12" s="66"/>
      <c r="R12" s="67"/>
      <c r="S12" s="67"/>
      <c r="T12" s="68"/>
      <c r="U12" s="70"/>
      <c r="V12" s="67"/>
      <c r="W12" s="67"/>
      <c r="X12" s="69"/>
      <c r="Y12" s="66"/>
      <c r="Z12" s="67"/>
      <c r="AA12" s="67"/>
      <c r="AB12" s="68"/>
      <c r="AC12" s="66"/>
      <c r="AD12" s="67"/>
      <c r="AE12" s="67"/>
      <c r="AF12" s="69"/>
      <c r="AG12" s="63"/>
      <c r="AH12" s="64"/>
      <c r="AI12" s="65"/>
      <c r="AJ12" s="63"/>
      <c r="AK12" s="64"/>
      <c r="AL12" s="64"/>
      <c r="AM12" s="63"/>
      <c r="AN12" s="64"/>
      <c r="AO12" s="65"/>
      <c r="AP12" s="64"/>
      <c r="AQ12" s="64"/>
      <c r="AR12" s="64"/>
      <c r="AS12" s="63"/>
      <c r="AT12" s="64"/>
      <c r="AU12" s="65"/>
      <c r="AV12" s="64"/>
      <c r="AW12" s="64"/>
      <c r="AX12" s="65"/>
      <c r="AY12" s="60"/>
      <c r="AZ12" s="61"/>
      <c r="BA12" s="61"/>
      <c r="BB12" s="56"/>
      <c r="BC12" s="65"/>
      <c r="BE12" s="22"/>
    </row>
    <row r="13" spans="1:57" x14ac:dyDescent="0.25">
      <c r="A13" s="44"/>
      <c r="B13" s="48"/>
      <c r="C13" s="49"/>
      <c r="D13" s="50"/>
      <c r="E13" s="161"/>
      <c r="F13" s="162"/>
      <c r="G13" s="162"/>
      <c r="H13" s="163"/>
      <c r="I13" s="161"/>
      <c r="J13" s="162"/>
      <c r="K13" s="162"/>
      <c r="L13" s="163"/>
      <c r="M13" s="161"/>
      <c r="N13" s="162"/>
      <c r="O13" s="162"/>
      <c r="P13" s="163"/>
      <c r="Q13" s="161"/>
      <c r="R13" s="162"/>
      <c r="S13" s="162"/>
      <c r="T13" s="163"/>
      <c r="U13" s="161"/>
      <c r="V13" s="162"/>
      <c r="W13" s="162"/>
      <c r="X13" s="163"/>
      <c r="Y13" s="161"/>
      <c r="Z13" s="162"/>
      <c r="AA13" s="162"/>
      <c r="AB13" s="163"/>
      <c r="AC13" s="161"/>
      <c r="AD13" s="162"/>
      <c r="AE13" s="162"/>
      <c r="AF13" s="162"/>
      <c r="AG13" s="54"/>
      <c r="AH13" s="55"/>
      <c r="AI13" s="50"/>
      <c r="AJ13" s="54"/>
      <c r="AK13" s="55"/>
      <c r="AL13" s="55"/>
      <c r="AM13" s="54"/>
      <c r="AN13" s="55"/>
      <c r="AO13" s="50"/>
      <c r="AP13" s="55"/>
      <c r="AQ13" s="55"/>
      <c r="AR13" s="55"/>
      <c r="AS13" s="54"/>
      <c r="AT13" s="55"/>
      <c r="AU13" s="50"/>
      <c r="AV13" s="55"/>
      <c r="AW13" s="55"/>
      <c r="AX13" s="50"/>
      <c r="AY13" s="161"/>
      <c r="AZ13" s="162"/>
      <c r="BA13" s="162"/>
      <c r="BB13" s="163"/>
      <c r="BC13" s="65"/>
      <c r="BE13" s="22"/>
    </row>
    <row r="14" spans="1:57" x14ac:dyDescent="0.25">
      <c r="A14" s="44">
        <v>4</v>
      </c>
      <c r="B14" s="48" t="s">
        <v>1073</v>
      </c>
      <c r="C14" s="49"/>
      <c r="D14" s="50">
        <f>'Orçamento Sintético'!I122</f>
        <v>342488.04080000002</v>
      </c>
      <c r="E14" s="161"/>
      <c r="F14" s="162"/>
      <c r="G14" s="162"/>
      <c r="H14" s="163"/>
      <c r="I14" s="161"/>
      <c r="J14" s="162"/>
      <c r="K14" s="162"/>
      <c r="L14" s="163"/>
      <c r="M14" s="161"/>
      <c r="N14" s="162"/>
      <c r="O14" s="162"/>
      <c r="P14" s="163"/>
      <c r="Q14" s="161"/>
      <c r="R14" s="162"/>
      <c r="S14" s="162"/>
      <c r="T14" s="163"/>
      <c r="U14" s="161">
        <f>D14*0.2</f>
        <v>68497.608160000003</v>
      </c>
      <c r="V14" s="162"/>
      <c r="W14" s="162"/>
      <c r="X14" s="163"/>
      <c r="Y14" s="161">
        <f>D14*0.25</f>
        <v>85622.010200000004</v>
      </c>
      <c r="Z14" s="162"/>
      <c r="AA14" s="162"/>
      <c r="AB14" s="163"/>
      <c r="AC14" s="161">
        <f>D14*0.3</f>
        <v>102746.41224000001</v>
      </c>
      <c r="AD14" s="162"/>
      <c r="AE14" s="162"/>
      <c r="AF14" s="163"/>
      <c r="AG14" s="161">
        <f>D14*0.25</f>
        <v>85622.010200000004</v>
      </c>
      <c r="AH14" s="162"/>
      <c r="AI14" s="163"/>
      <c r="AJ14" s="161"/>
      <c r="AK14" s="162"/>
      <c r="AL14" s="162"/>
      <c r="AM14" s="161"/>
      <c r="AN14" s="162"/>
      <c r="AO14" s="163"/>
      <c r="AP14" s="162"/>
      <c r="AQ14" s="162"/>
      <c r="AR14" s="162"/>
      <c r="AS14" s="161"/>
      <c r="AT14" s="162"/>
      <c r="AU14" s="163"/>
      <c r="AV14" s="162"/>
      <c r="AW14" s="162"/>
      <c r="AX14" s="163"/>
      <c r="AY14" s="54"/>
      <c r="AZ14" s="162"/>
      <c r="BA14" s="162"/>
      <c r="BB14" s="163"/>
      <c r="BC14" s="65">
        <f t="shared" si="0"/>
        <v>342488.04080000002</v>
      </c>
      <c r="BD14" t="s">
        <v>1016</v>
      </c>
      <c r="BE14" s="22"/>
    </row>
    <row r="15" spans="1:57" x14ac:dyDescent="0.25">
      <c r="A15" s="44"/>
      <c r="B15" s="48"/>
      <c r="C15" s="49"/>
      <c r="D15" s="50"/>
      <c r="E15" s="60"/>
      <c r="F15" s="61"/>
      <c r="G15" s="61"/>
      <c r="H15" s="56"/>
      <c r="I15" s="60"/>
      <c r="J15" s="61"/>
      <c r="K15" s="61"/>
      <c r="L15" s="56"/>
      <c r="M15" s="60"/>
      <c r="N15" s="61"/>
      <c r="O15" s="61"/>
      <c r="P15" s="62"/>
      <c r="Q15" s="60"/>
      <c r="R15" s="61"/>
      <c r="S15" s="61"/>
      <c r="T15" s="56"/>
      <c r="U15" s="70"/>
      <c r="V15" s="67"/>
      <c r="W15" s="67"/>
      <c r="X15" s="69"/>
      <c r="Y15" s="66"/>
      <c r="Z15" s="67"/>
      <c r="AA15" s="67"/>
      <c r="AB15" s="68"/>
      <c r="AC15" s="66"/>
      <c r="AD15" s="67"/>
      <c r="AE15" s="67"/>
      <c r="AF15" s="69"/>
      <c r="AG15" s="82"/>
      <c r="AH15" s="81"/>
      <c r="AI15" s="83"/>
      <c r="AJ15" s="63"/>
      <c r="AK15" s="64"/>
      <c r="AL15" s="64"/>
      <c r="AM15" s="63"/>
      <c r="AN15" s="64"/>
      <c r="AO15" s="65"/>
      <c r="AP15" s="64"/>
      <c r="AQ15" s="64"/>
      <c r="AR15" s="64"/>
      <c r="AS15" s="63"/>
      <c r="AT15" s="64"/>
      <c r="AU15" s="65"/>
      <c r="AV15" s="64"/>
      <c r="AW15" s="64"/>
      <c r="AX15" s="65"/>
      <c r="AY15" s="60"/>
      <c r="AZ15" s="61"/>
      <c r="BA15" s="61"/>
      <c r="BB15" s="56"/>
      <c r="BC15" s="65"/>
      <c r="BE15" s="22"/>
    </row>
    <row r="16" spans="1:57" x14ac:dyDescent="0.25">
      <c r="A16" s="44"/>
      <c r="B16" s="48"/>
      <c r="C16" s="49"/>
      <c r="D16" s="50"/>
      <c r="E16" s="60"/>
      <c r="F16" s="61"/>
      <c r="G16" s="61"/>
      <c r="H16" s="56"/>
      <c r="I16" s="60"/>
      <c r="J16" s="61"/>
      <c r="K16" s="61"/>
      <c r="L16" s="56"/>
      <c r="M16" s="60"/>
      <c r="N16" s="61"/>
      <c r="O16" s="61"/>
      <c r="P16" s="62"/>
      <c r="Q16" s="60"/>
      <c r="R16" s="61"/>
      <c r="S16" s="61"/>
      <c r="T16" s="56"/>
      <c r="U16" s="89"/>
      <c r="V16" s="61"/>
      <c r="W16" s="61"/>
      <c r="X16" s="62"/>
      <c r="Y16" s="60"/>
      <c r="Z16" s="61"/>
      <c r="AA16" s="61"/>
      <c r="AB16" s="56"/>
      <c r="AC16" s="60"/>
      <c r="AD16" s="61"/>
      <c r="AE16" s="61"/>
      <c r="AF16" s="62"/>
      <c r="AG16" s="63"/>
      <c r="AH16" s="64"/>
      <c r="AI16" s="65"/>
      <c r="AJ16" s="63"/>
      <c r="AK16" s="64"/>
      <c r="AL16" s="64"/>
      <c r="AM16" s="63"/>
      <c r="AN16" s="64"/>
      <c r="AO16" s="65"/>
      <c r="AP16" s="64"/>
      <c r="AQ16" s="64"/>
      <c r="AR16" s="64"/>
      <c r="AS16" s="63"/>
      <c r="AT16" s="64"/>
      <c r="AU16" s="65"/>
      <c r="AV16" s="64"/>
      <c r="AW16" s="64"/>
      <c r="AX16" s="65"/>
      <c r="AY16" s="60"/>
      <c r="AZ16" s="61"/>
      <c r="BA16" s="61"/>
      <c r="BB16" s="56"/>
      <c r="BC16" s="65"/>
      <c r="BE16" s="22"/>
    </row>
    <row r="17" spans="1:57" x14ac:dyDescent="0.25">
      <c r="A17" s="44">
        <v>5</v>
      </c>
      <c r="B17" s="48" t="s">
        <v>1105</v>
      </c>
      <c r="C17" s="49"/>
      <c r="D17" s="50">
        <f>'Orçamento Sintético'!I177</f>
        <v>735751.30540000007</v>
      </c>
      <c r="E17" s="161"/>
      <c r="F17" s="162"/>
      <c r="G17" s="162"/>
      <c r="H17" s="163"/>
      <c r="I17" s="161"/>
      <c r="J17" s="162"/>
      <c r="K17" s="162"/>
      <c r="L17" s="163"/>
      <c r="M17" s="161"/>
      <c r="N17" s="162"/>
      <c r="O17" s="162"/>
      <c r="P17" s="163"/>
      <c r="Q17" s="161"/>
      <c r="R17" s="162"/>
      <c r="S17" s="162"/>
      <c r="T17" s="163"/>
      <c r="U17" s="161"/>
      <c r="V17" s="162"/>
      <c r="W17" s="162"/>
      <c r="X17" s="163"/>
      <c r="Y17" s="161"/>
      <c r="Z17" s="162"/>
      <c r="AA17" s="162"/>
      <c r="AB17" s="163"/>
      <c r="AC17" s="161"/>
      <c r="AD17" s="162"/>
      <c r="AE17" s="162"/>
      <c r="AF17" s="162"/>
      <c r="AG17" s="161">
        <f>D17*0.2</f>
        <v>147150.26108000003</v>
      </c>
      <c r="AH17" s="162"/>
      <c r="AI17" s="163"/>
      <c r="AJ17" s="161">
        <f>D17*0.2</f>
        <v>147150.26108000003</v>
      </c>
      <c r="AK17" s="162"/>
      <c r="AL17" s="162"/>
      <c r="AM17" s="161">
        <f>D17*0.3</f>
        <v>220725.39162000001</v>
      </c>
      <c r="AN17" s="162"/>
      <c r="AO17" s="163"/>
      <c r="AP17" s="162">
        <f>D17*0.2</f>
        <v>147150.26108000003</v>
      </c>
      <c r="AQ17" s="162"/>
      <c r="AR17" s="162"/>
      <c r="AS17" s="161">
        <f>D17*0.1</f>
        <v>73575.130540000013</v>
      </c>
      <c r="AT17" s="162"/>
      <c r="AU17" s="163"/>
      <c r="AV17" s="162"/>
      <c r="AW17" s="162"/>
      <c r="AX17" s="163"/>
      <c r="AY17" s="161"/>
      <c r="AZ17" s="162"/>
      <c r="BA17" s="162"/>
      <c r="BB17" s="163"/>
      <c r="BC17" s="65">
        <f t="shared" si="0"/>
        <v>735751.30540000019</v>
      </c>
      <c r="BE17" s="22"/>
    </row>
    <row r="18" spans="1:57" x14ac:dyDescent="0.25">
      <c r="A18" s="44"/>
      <c r="B18" s="48"/>
      <c r="C18" s="49"/>
      <c r="D18" s="50"/>
      <c r="E18" s="54"/>
      <c r="F18" s="55"/>
      <c r="G18" s="55"/>
      <c r="H18" s="50"/>
      <c r="I18" s="54"/>
      <c r="J18" s="55"/>
      <c r="K18" s="55"/>
      <c r="L18" s="50"/>
      <c r="M18" s="54"/>
      <c r="N18" s="55"/>
      <c r="O18" s="55"/>
      <c r="P18" s="55"/>
      <c r="Q18" s="54"/>
      <c r="R18" s="55"/>
      <c r="S18" s="55"/>
      <c r="T18" s="50"/>
      <c r="U18" s="55"/>
      <c r="V18" s="55"/>
      <c r="W18" s="55"/>
      <c r="X18" s="55"/>
      <c r="Y18" s="54"/>
      <c r="Z18" s="55"/>
      <c r="AA18" s="55"/>
      <c r="AB18" s="50"/>
      <c r="AC18" s="54"/>
      <c r="AD18" s="55"/>
      <c r="AE18" s="55"/>
      <c r="AF18" s="55"/>
      <c r="AG18" s="57"/>
      <c r="AH18" s="58"/>
      <c r="AI18" s="59"/>
      <c r="AJ18" s="57"/>
      <c r="AK18" s="58"/>
      <c r="AL18" s="58"/>
      <c r="AM18" s="57"/>
      <c r="AN18" s="58"/>
      <c r="AO18" s="59"/>
      <c r="AP18" s="58"/>
      <c r="AQ18" s="58"/>
      <c r="AR18" s="58"/>
      <c r="AS18" s="57"/>
      <c r="AT18" s="58"/>
      <c r="AU18" s="59"/>
      <c r="AV18" s="55"/>
      <c r="AW18" s="55"/>
      <c r="AX18" s="50"/>
      <c r="AY18" s="54"/>
      <c r="AZ18" s="55"/>
      <c r="BA18" s="55"/>
      <c r="BB18" s="50"/>
      <c r="BC18" s="65"/>
      <c r="BE18" s="22"/>
    </row>
    <row r="19" spans="1:57" x14ac:dyDescent="0.25">
      <c r="A19" s="44"/>
      <c r="B19" s="48"/>
      <c r="C19" s="49"/>
      <c r="D19" s="50"/>
      <c r="E19" s="161"/>
      <c r="F19" s="162"/>
      <c r="G19" s="162"/>
      <c r="H19" s="163"/>
      <c r="I19" s="54"/>
      <c r="J19" s="55"/>
      <c r="K19" s="55"/>
      <c r="L19" s="50"/>
      <c r="M19" s="54"/>
      <c r="N19" s="55"/>
      <c r="O19" s="55"/>
      <c r="P19" s="55"/>
      <c r="Q19" s="54"/>
      <c r="R19" s="55"/>
      <c r="S19" s="55"/>
      <c r="T19" s="50"/>
      <c r="U19" s="55"/>
      <c r="V19" s="55"/>
      <c r="W19" s="55"/>
      <c r="X19" s="55"/>
      <c r="Y19" s="54"/>
      <c r="Z19" s="55"/>
      <c r="AA19" s="55"/>
      <c r="AB19" s="50"/>
      <c r="AC19" s="54"/>
      <c r="AD19" s="55"/>
      <c r="AE19" s="55"/>
      <c r="AF19" s="55"/>
      <c r="AG19" s="54"/>
      <c r="AH19" s="55"/>
      <c r="AI19" s="50"/>
      <c r="AJ19" s="54"/>
      <c r="AK19" s="55"/>
      <c r="AL19" s="55"/>
      <c r="AM19" s="54"/>
      <c r="AN19" s="55"/>
      <c r="AO19" s="50"/>
      <c r="AP19" s="55"/>
      <c r="AQ19" s="55"/>
      <c r="AR19" s="55"/>
      <c r="AS19" s="54"/>
      <c r="AT19" s="55"/>
      <c r="AU19" s="50"/>
      <c r="AV19" s="55"/>
      <c r="AW19" s="55"/>
      <c r="AX19" s="50"/>
      <c r="AY19" s="54"/>
      <c r="AZ19" s="55"/>
      <c r="BA19" s="55"/>
      <c r="BB19" s="50"/>
      <c r="BC19" s="65"/>
      <c r="BE19" s="22"/>
    </row>
    <row r="20" spans="1:57" x14ac:dyDescent="0.25">
      <c r="A20" s="44">
        <v>6</v>
      </c>
      <c r="B20" s="48" t="s">
        <v>1103</v>
      </c>
      <c r="C20" s="49"/>
      <c r="D20" s="50">
        <f>'Orçamento Sintético'!I252</f>
        <v>923111.34190000012</v>
      </c>
      <c r="E20" s="161"/>
      <c r="F20" s="162"/>
      <c r="G20" s="162"/>
      <c r="H20" s="163"/>
      <c r="I20" s="161"/>
      <c r="J20" s="162"/>
      <c r="K20" s="162"/>
      <c r="L20" s="163"/>
      <c r="M20" s="161"/>
      <c r="N20" s="162"/>
      <c r="O20" s="162"/>
      <c r="P20" s="163"/>
      <c r="Q20" s="161"/>
      <c r="R20" s="162"/>
      <c r="S20" s="162"/>
      <c r="T20" s="163"/>
      <c r="U20" s="161"/>
      <c r="V20" s="162"/>
      <c r="W20" s="162"/>
      <c r="X20" s="163"/>
      <c r="Y20" s="161"/>
      <c r="Z20" s="162"/>
      <c r="AA20" s="162"/>
      <c r="AB20" s="163"/>
      <c r="AC20" s="161"/>
      <c r="AD20" s="162"/>
      <c r="AE20" s="162"/>
      <c r="AF20" s="163"/>
      <c r="AG20" s="161"/>
      <c r="AH20" s="162"/>
      <c r="AI20" s="163"/>
      <c r="AJ20" s="161">
        <f>D20*0.1</f>
        <v>92311.134190000012</v>
      </c>
      <c r="AK20" s="162"/>
      <c r="AL20" s="162"/>
      <c r="AM20" s="161">
        <f>D20*0.2</f>
        <v>184622.26838000002</v>
      </c>
      <c r="AN20" s="162"/>
      <c r="AO20" s="163"/>
      <c r="AP20" s="162">
        <f>D20*0.25</f>
        <v>230777.83547500003</v>
      </c>
      <c r="AQ20" s="162"/>
      <c r="AR20" s="162"/>
      <c r="AS20" s="161">
        <f>D20*0.3</f>
        <v>276933.40257000003</v>
      </c>
      <c r="AT20" s="162"/>
      <c r="AU20" s="163"/>
      <c r="AV20" s="162">
        <v>103366.7</v>
      </c>
      <c r="AW20" s="162"/>
      <c r="AX20" s="163"/>
      <c r="AY20" s="161">
        <v>35100</v>
      </c>
      <c r="AZ20" s="162"/>
      <c r="BA20" s="162"/>
      <c r="BB20" s="163"/>
      <c r="BC20" s="65">
        <f t="shared" si="0"/>
        <v>923111.34061500011</v>
      </c>
      <c r="BE20" s="22"/>
    </row>
    <row r="21" spans="1:57" x14ac:dyDescent="0.25">
      <c r="A21" s="44"/>
      <c r="B21" s="48"/>
      <c r="C21" s="49"/>
      <c r="D21" s="50"/>
      <c r="E21" s="60"/>
      <c r="F21" s="61"/>
      <c r="G21" s="61"/>
      <c r="H21" s="56"/>
      <c r="I21" s="60"/>
      <c r="J21" s="61"/>
      <c r="K21" s="61"/>
      <c r="L21" s="56"/>
      <c r="M21" s="60"/>
      <c r="N21" s="61"/>
      <c r="O21" s="61"/>
      <c r="P21" s="62"/>
      <c r="Q21" s="60"/>
      <c r="R21" s="61"/>
      <c r="S21" s="61"/>
      <c r="T21" s="56"/>
      <c r="U21" s="89"/>
      <c r="V21" s="61"/>
      <c r="W21" s="61"/>
      <c r="X21" s="62"/>
      <c r="Y21" s="60"/>
      <c r="Z21" s="61"/>
      <c r="AA21" s="61"/>
      <c r="AB21" s="56"/>
      <c r="AC21" s="60"/>
      <c r="AD21" s="61"/>
      <c r="AE21" s="61"/>
      <c r="AF21" s="62"/>
      <c r="AG21" s="63"/>
      <c r="AH21" s="64"/>
      <c r="AI21" s="65"/>
      <c r="AJ21" s="57"/>
      <c r="AK21" s="58"/>
      <c r="AL21" s="58"/>
      <c r="AM21" s="57"/>
      <c r="AN21" s="58"/>
      <c r="AO21" s="59"/>
      <c r="AP21" s="58"/>
      <c r="AQ21" s="58"/>
      <c r="AR21" s="58"/>
      <c r="AS21" s="57"/>
      <c r="AT21" s="58"/>
      <c r="AU21" s="59"/>
      <c r="AV21" s="58"/>
      <c r="AW21" s="58"/>
      <c r="AX21" s="59"/>
      <c r="AY21" s="164"/>
      <c r="AZ21" s="165"/>
      <c r="BA21" s="165"/>
      <c r="BB21" s="166"/>
      <c r="BC21" s="65"/>
      <c r="BE21" s="22"/>
    </row>
    <row r="22" spans="1:57" x14ac:dyDescent="0.25">
      <c r="A22" s="44"/>
      <c r="B22" s="48"/>
      <c r="C22" s="49"/>
      <c r="D22" s="50"/>
      <c r="E22" s="161"/>
      <c r="F22" s="162"/>
      <c r="G22" s="162"/>
      <c r="H22" s="163"/>
      <c r="I22" s="161"/>
      <c r="J22" s="162"/>
      <c r="K22" s="162"/>
      <c r="L22" s="163"/>
      <c r="M22" s="161"/>
      <c r="N22" s="162"/>
      <c r="O22" s="162"/>
      <c r="P22" s="163"/>
      <c r="Q22" s="161"/>
      <c r="R22" s="162"/>
      <c r="S22" s="162"/>
      <c r="T22" s="163"/>
      <c r="U22" s="161"/>
      <c r="V22" s="162"/>
      <c r="W22" s="162"/>
      <c r="X22" s="163"/>
      <c r="Y22" s="161"/>
      <c r="Z22" s="162"/>
      <c r="AA22" s="162"/>
      <c r="AB22" s="163"/>
      <c r="AC22" s="161"/>
      <c r="AD22" s="162"/>
      <c r="AE22" s="162"/>
      <c r="AF22" s="162"/>
      <c r="AG22" s="54"/>
      <c r="AH22" s="55"/>
      <c r="AI22" s="50"/>
      <c r="AM22" s="37"/>
      <c r="AO22" s="38"/>
      <c r="AS22" s="37"/>
      <c r="AU22" s="38"/>
      <c r="AY22" s="161"/>
      <c r="AZ22" s="162"/>
      <c r="BA22" s="162"/>
      <c r="BB22" s="163"/>
      <c r="BC22" s="65"/>
      <c r="BE22" s="22"/>
    </row>
    <row r="23" spans="1:57" x14ac:dyDescent="0.25">
      <c r="A23" s="44">
        <v>7</v>
      </c>
      <c r="B23" s="48" t="s">
        <v>714</v>
      </c>
      <c r="C23" s="49"/>
      <c r="D23" s="50">
        <f>'Orçamento Sintético'!I318</f>
        <v>242796.85000000006</v>
      </c>
      <c r="E23" s="161">
        <f>D23*0.05</f>
        <v>12139.842500000004</v>
      </c>
      <c r="F23" s="162"/>
      <c r="G23" s="162"/>
      <c r="H23" s="163"/>
      <c r="I23" s="161">
        <f>D23*0.06</f>
        <v>14567.811000000003</v>
      </c>
      <c r="J23" s="162"/>
      <c r="K23" s="162"/>
      <c r="L23" s="163"/>
      <c r="M23" s="161">
        <f>D23*0.07</f>
        <v>16995.779500000008</v>
      </c>
      <c r="N23" s="162"/>
      <c r="O23" s="162"/>
      <c r="P23" s="163"/>
      <c r="Q23" s="161">
        <f>D23*0.08</f>
        <v>19423.748000000007</v>
      </c>
      <c r="R23" s="162"/>
      <c r="S23" s="162"/>
      <c r="T23" s="163"/>
      <c r="U23" s="161">
        <f>D23*0.07</f>
        <v>16995.779500000008</v>
      </c>
      <c r="V23" s="162"/>
      <c r="W23" s="162"/>
      <c r="X23" s="163"/>
      <c r="Y23" s="161">
        <f>D23*0.08</f>
        <v>19423.748000000007</v>
      </c>
      <c r="Z23" s="162"/>
      <c r="AA23" s="162"/>
      <c r="AB23" s="163"/>
      <c r="AC23" s="161">
        <f>D23*0.1</f>
        <v>24279.685000000009</v>
      </c>
      <c r="AD23" s="162"/>
      <c r="AE23" s="162"/>
      <c r="AF23" s="163"/>
      <c r="AG23" s="161">
        <f>D23*0.1</f>
        <v>24279.685000000009</v>
      </c>
      <c r="AH23" s="162"/>
      <c r="AI23" s="163"/>
      <c r="AJ23" s="161">
        <f>D23*0.09</f>
        <v>21851.716500000006</v>
      </c>
      <c r="AK23" s="162"/>
      <c r="AL23" s="162"/>
      <c r="AM23" s="161">
        <f>D23*0.09</f>
        <v>21851.716500000006</v>
      </c>
      <c r="AN23" s="162"/>
      <c r="AO23" s="163"/>
      <c r="AP23" s="162">
        <f>D23*0.07</f>
        <v>16995.779500000008</v>
      </c>
      <c r="AQ23" s="162"/>
      <c r="AR23" s="162"/>
      <c r="AS23" s="161">
        <f>D23*0.06</f>
        <v>14567.811000000003</v>
      </c>
      <c r="AT23" s="162"/>
      <c r="AU23" s="163"/>
      <c r="AV23" s="162">
        <f>D23*0.04</f>
        <v>9711.8740000000034</v>
      </c>
      <c r="AW23" s="162"/>
      <c r="AX23" s="163"/>
      <c r="AY23" s="161">
        <f>D23*0.04</f>
        <v>9711.8740000000034</v>
      </c>
      <c r="AZ23" s="162"/>
      <c r="BA23" s="162"/>
      <c r="BB23" s="163"/>
      <c r="BC23" s="65">
        <f t="shared" si="0"/>
        <v>242796.85000000012</v>
      </c>
      <c r="BE23" s="22"/>
    </row>
    <row r="24" spans="1:57" x14ac:dyDescent="0.25">
      <c r="A24" s="44"/>
      <c r="B24" s="48"/>
      <c r="C24" s="49"/>
      <c r="D24" s="50"/>
      <c r="E24" s="66"/>
      <c r="F24" s="67"/>
      <c r="G24" s="67"/>
      <c r="H24" s="68"/>
      <c r="I24" s="66"/>
      <c r="J24" s="67"/>
      <c r="K24" s="67"/>
      <c r="L24" s="68"/>
      <c r="M24" s="66"/>
      <c r="N24" s="67"/>
      <c r="O24" s="67"/>
      <c r="P24" s="69"/>
      <c r="Q24" s="164"/>
      <c r="R24" s="165"/>
      <c r="S24" s="165"/>
      <c r="T24" s="166"/>
      <c r="U24" s="164"/>
      <c r="V24" s="165"/>
      <c r="W24" s="165"/>
      <c r="X24" s="166"/>
      <c r="Y24" s="66"/>
      <c r="Z24" s="67"/>
      <c r="AA24" s="67"/>
      <c r="AB24" s="68"/>
      <c r="AC24" s="66"/>
      <c r="AD24" s="67"/>
      <c r="AE24" s="67"/>
      <c r="AF24" s="69"/>
      <c r="AG24" s="82"/>
      <c r="AH24" s="81"/>
      <c r="AI24" s="83"/>
      <c r="AJ24" s="82"/>
      <c r="AK24" s="81"/>
      <c r="AL24" s="81"/>
      <c r="AM24" s="82"/>
      <c r="AN24" s="81"/>
      <c r="AO24" s="83"/>
      <c r="AP24" s="81"/>
      <c r="AQ24" s="81"/>
      <c r="AR24" s="81"/>
      <c r="AS24" s="82"/>
      <c r="AT24" s="81"/>
      <c r="AU24" s="83"/>
      <c r="AV24" s="81"/>
      <c r="AW24" s="81"/>
      <c r="AX24" s="83"/>
      <c r="AY24" s="66"/>
      <c r="AZ24" s="67"/>
      <c r="BA24" s="67"/>
      <c r="BB24" s="68"/>
      <c r="BC24" s="65"/>
      <c r="BE24" s="22"/>
    </row>
    <row r="25" spans="1:57" x14ac:dyDescent="0.25">
      <c r="A25" s="44"/>
      <c r="B25" s="48"/>
      <c r="C25" s="49"/>
      <c r="D25" s="50"/>
      <c r="E25" s="161"/>
      <c r="F25" s="162"/>
      <c r="G25" s="162"/>
      <c r="H25" s="163"/>
      <c r="I25" s="161"/>
      <c r="J25" s="162"/>
      <c r="K25" s="162"/>
      <c r="L25" s="163"/>
      <c r="M25" s="161"/>
      <c r="N25" s="162"/>
      <c r="O25" s="162"/>
      <c r="P25" s="163"/>
      <c r="Q25" s="161"/>
      <c r="R25" s="162"/>
      <c r="S25" s="162"/>
      <c r="T25" s="163"/>
      <c r="U25" s="161"/>
      <c r="V25" s="162"/>
      <c r="W25" s="162"/>
      <c r="X25" s="163"/>
      <c r="Y25" s="161"/>
      <c r="Z25" s="162"/>
      <c r="AA25" s="162"/>
      <c r="AB25" s="163"/>
      <c r="AC25" s="161"/>
      <c r="AD25" s="162"/>
      <c r="AE25" s="162"/>
      <c r="AF25" s="162"/>
      <c r="AG25" s="54"/>
      <c r="AH25" s="55"/>
      <c r="AI25" s="50"/>
      <c r="AJ25" s="54"/>
      <c r="AK25" s="55"/>
      <c r="AL25" s="55"/>
      <c r="AM25" s="54"/>
      <c r="AN25" s="55"/>
      <c r="AO25" s="50"/>
      <c r="AP25" s="55"/>
      <c r="AQ25" s="55"/>
      <c r="AR25" s="55"/>
      <c r="AS25" s="54"/>
      <c r="AT25" s="55"/>
      <c r="AU25" s="50"/>
      <c r="AV25" s="55"/>
      <c r="AW25" s="55"/>
      <c r="AX25" s="50"/>
      <c r="AY25" s="161"/>
      <c r="AZ25" s="162"/>
      <c r="BA25" s="162"/>
      <c r="BB25" s="163"/>
      <c r="BC25" s="65"/>
      <c r="BE25" s="22"/>
    </row>
    <row r="26" spans="1:57" x14ac:dyDescent="0.25">
      <c r="A26" s="44">
        <v>8</v>
      </c>
      <c r="B26" s="48" t="s">
        <v>1017</v>
      </c>
      <c r="C26" s="49"/>
      <c r="D26" s="50">
        <f>'Orçamento Sintético'!I455</f>
        <v>155655.24279749978</v>
      </c>
      <c r="E26" s="161"/>
      <c r="F26" s="162"/>
      <c r="G26" s="162"/>
      <c r="H26" s="163"/>
      <c r="I26" s="161"/>
      <c r="J26" s="162"/>
      <c r="K26" s="162"/>
      <c r="L26" s="163"/>
      <c r="M26" s="161"/>
      <c r="N26" s="162"/>
      <c r="O26" s="162"/>
      <c r="P26" s="163"/>
      <c r="Q26" s="161"/>
      <c r="R26" s="162"/>
      <c r="S26" s="162"/>
      <c r="T26" s="163"/>
      <c r="U26" s="161"/>
      <c r="V26" s="162"/>
      <c r="W26" s="162"/>
      <c r="X26" s="163"/>
      <c r="Y26" s="161"/>
      <c r="Z26" s="162"/>
      <c r="AA26" s="162"/>
      <c r="AB26" s="163"/>
      <c r="AC26" s="161"/>
      <c r="AD26" s="162"/>
      <c r="AE26" s="162"/>
      <c r="AF26" s="163"/>
      <c r="AG26" s="161"/>
      <c r="AH26" s="162"/>
      <c r="AI26" s="163"/>
      <c r="AJ26" s="161"/>
      <c r="AK26" s="162"/>
      <c r="AL26" s="162"/>
      <c r="AM26" s="161">
        <f>D26*0.15</f>
        <v>23348.286419624968</v>
      </c>
      <c r="AN26" s="162"/>
      <c r="AO26" s="163"/>
      <c r="AP26" s="162">
        <f>D26*0.2</f>
        <v>31131.048559499959</v>
      </c>
      <c r="AQ26" s="162"/>
      <c r="AR26" s="162"/>
      <c r="AS26" s="161">
        <f>D26*0.25</f>
        <v>38913.810699374946</v>
      </c>
      <c r="AT26" s="162"/>
      <c r="AU26" s="163"/>
      <c r="AV26" s="162">
        <f>D26*0.35</f>
        <v>54479.33497912492</v>
      </c>
      <c r="AW26" s="162"/>
      <c r="AX26" s="163"/>
      <c r="AY26" s="161">
        <f>D26*0.05</f>
        <v>7782.7621398749898</v>
      </c>
      <c r="AZ26" s="162"/>
      <c r="BA26" s="162"/>
      <c r="BB26" s="163"/>
      <c r="BC26" s="65">
        <f t="shared" si="0"/>
        <v>155655.24279749976</v>
      </c>
      <c r="BE26" s="22"/>
    </row>
    <row r="27" spans="1:57" x14ac:dyDescent="0.25">
      <c r="A27" s="44"/>
      <c r="B27" s="48"/>
      <c r="C27" s="49"/>
      <c r="D27" s="50"/>
      <c r="E27" s="60"/>
      <c r="F27" s="61"/>
      <c r="G27" s="61"/>
      <c r="H27" s="56"/>
      <c r="I27" s="60"/>
      <c r="J27" s="61"/>
      <c r="K27" s="61"/>
      <c r="L27" s="56"/>
      <c r="M27" s="60"/>
      <c r="N27" s="61"/>
      <c r="O27" s="61"/>
      <c r="P27" s="62"/>
      <c r="Q27" s="60"/>
      <c r="R27" s="61"/>
      <c r="S27" s="61"/>
      <c r="T27" s="56"/>
      <c r="U27" s="89"/>
      <c r="V27" s="61"/>
      <c r="W27" s="61"/>
      <c r="X27" s="62"/>
      <c r="Y27" s="161"/>
      <c r="Z27" s="162"/>
      <c r="AA27" s="162"/>
      <c r="AB27" s="163"/>
      <c r="AC27" s="60"/>
      <c r="AD27" s="61"/>
      <c r="AE27" s="61"/>
      <c r="AF27" s="62"/>
      <c r="AG27" s="63"/>
      <c r="AH27" s="64"/>
      <c r="AI27" s="65"/>
      <c r="AJ27" s="63"/>
      <c r="AK27" s="64"/>
      <c r="AL27" s="64"/>
      <c r="AM27" s="82"/>
      <c r="AN27" s="81"/>
      <c r="AO27" s="83"/>
      <c r="AP27" s="81"/>
      <c r="AQ27" s="81"/>
      <c r="AR27" s="81"/>
      <c r="AS27" s="82"/>
      <c r="AT27" s="81"/>
      <c r="AU27" s="83"/>
      <c r="AV27" s="81"/>
      <c r="AW27" s="81"/>
      <c r="AX27" s="83"/>
      <c r="AY27" s="66"/>
      <c r="AZ27" s="67"/>
      <c r="BA27" s="67"/>
      <c r="BB27" s="68"/>
      <c r="BC27" s="65"/>
      <c r="BE27" s="22"/>
    </row>
    <row r="28" spans="1:57" x14ac:dyDescent="0.25">
      <c r="A28" s="44"/>
      <c r="B28" s="48"/>
      <c r="C28" s="49"/>
      <c r="D28" s="50"/>
      <c r="E28" s="161"/>
      <c r="F28" s="162"/>
      <c r="G28" s="162"/>
      <c r="H28" s="163"/>
      <c r="I28" s="161"/>
      <c r="J28" s="162"/>
      <c r="K28" s="162"/>
      <c r="L28" s="163"/>
      <c r="M28" s="161"/>
      <c r="N28" s="162"/>
      <c r="O28" s="162"/>
      <c r="P28" s="163"/>
      <c r="Q28" s="161"/>
      <c r="R28" s="162"/>
      <c r="S28" s="162"/>
      <c r="T28" s="163"/>
      <c r="U28" s="161"/>
      <c r="V28" s="162"/>
      <c r="W28" s="162"/>
      <c r="X28" s="163"/>
      <c r="Y28" s="161"/>
      <c r="Z28" s="162"/>
      <c r="AA28" s="162"/>
      <c r="AB28" s="163"/>
      <c r="AC28" s="161"/>
      <c r="AD28" s="162"/>
      <c r="AE28" s="162"/>
      <c r="AF28" s="162"/>
      <c r="AG28" s="54"/>
      <c r="AH28" s="55"/>
      <c r="AI28" s="50"/>
      <c r="AJ28" s="54"/>
      <c r="AK28" s="55"/>
      <c r="AL28" s="55"/>
      <c r="AM28" s="54"/>
      <c r="AN28" s="55"/>
      <c r="AO28" s="50"/>
      <c r="AP28" s="55"/>
      <c r="AQ28" s="55"/>
      <c r="AR28" s="55"/>
      <c r="AS28" s="54"/>
      <c r="AT28" s="55"/>
      <c r="AU28" s="50"/>
      <c r="AV28" s="55"/>
      <c r="AW28" s="55"/>
      <c r="AX28" s="50"/>
      <c r="AY28" s="161"/>
      <c r="AZ28" s="162"/>
      <c r="BA28" s="162"/>
      <c r="BB28" s="163"/>
      <c r="BC28" s="65"/>
      <c r="BE28" s="22"/>
    </row>
    <row r="29" spans="1:57" ht="15.75" thickBot="1" x14ac:dyDescent="0.3">
      <c r="A29" s="71"/>
      <c r="B29" s="86"/>
      <c r="C29" s="72"/>
      <c r="D29" s="73"/>
      <c r="E29" s="161"/>
      <c r="F29" s="162"/>
      <c r="G29" s="162"/>
      <c r="H29" s="163"/>
      <c r="I29" s="161"/>
      <c r="J29" s="162"/>
      <c r="K29" s="162"/>
      <c r="L29" s="163"/>
      <c r="M29" s="161"/>
      <c r="N29" s="162"/>
      <c r="O29" s="162"/>
      <c r="P29" s="163"/>
      <c r="Q29" s="161"/>
      <c r="R29" s="162"/>
      <c r="S29" s="162"/>
      <c r="T29" s="163"/>
      <c r="U29" s="161"/>
      <c r="V29" s="162"/>
      <c r="W29" s="162"/>
      <c r="X29" s="163"/>
      <c r="Y29" s="161"/>
      <c r="Z29" s="162"/>
      <c r="AA29" s="162"/>
      <c r="AB29" s="163"/>
      <c r="AC29" s="161"/>
      <c r="AD29" s="162"/>
      <c r="AE29" s="162"/>
      <c r="AF29" s="162"/>
      <c r="AG29" s="54"/>
      <c r="AH29" s="55"/>
      <c r="AI29" s="50"/>
      <c r="AJ29" s="54"/>
      <c r="AK29" s="55"/>
      <c r="AL29" s="55"/>
      <c r="AM29" s="54"/>
      <c r="AN29" s="55"/>
      <c r="AO29" s="50"/>
      <c r="AP29" s="55"/>
      <c r="AQ29" s="55"/>
      <c r="AR29" s="55"/>
      <c r="AS29" s="54"/>
      <c r="AT29" s="55"/>
      <c r="AU29" s="50"/>
      <c r="AV29" s="55"/>
      <c r="AW29" s="55"/>
      <c r="AX29" s="50"/>
      <c r="AY29" s="161"/>
      <c r="AZ29" s="162"/>
      <c r="BA29" s="162"/>
      <c r="BB29" s="163"/>
      <c r="BC29" s="95"/>
    </row>
    <row r="30" spans="1:57" ht="16.5" thickBot="1" x14ac:dyDescent="0.3">
      <c r="A30" s="74"/>
      <c r="B30" s="87" t="s">
        <v>1018</v>
      </c>
      <c r="C30" s="75"/>
      <c r="D30" s="76">
        <f>SUM(D5:D28)</f>
        <v>3241007.1777575007</v>
      </c>
      <c r="E30" s="170">
        <f>SUM(E4:H29)</f>
        <v>121569.50771100001</v>
      </c>
      <c r="F30" s="171"/>
      <c r="G30" s="171"/>
      <c r="H30" s="172"/>
      <c r="I30" s="170">
        <f>SUM(I4:L29)</f>
        <v>79030.732099000015</v>
      </c>
      <c r="J30" s="171"/>
      <c r="K30" s="171"/>
      <c r="L30" s="172"/>
      <c r="M30" s="170">
        <f>SUM(M4:P29)</f>
        <v>133155.31231800001</v>
      </c>
      <c r="N30" s="171"/>
      <c r="O30" s="171"/>
      <c r="P30" s="172"/>
      <c r="Q30" s="170">
        <f>SUM(Q4:T29)</f>
        <v>155131.234405</v>
      </c>
      <c r="R30" s="171"/>
      <c r="S30" s="171"/>
      <c r="T30" s="172"/>
      <c r="U30" s="170">
        <f>SUM(U4:X29)</f>
        <v>240748.82765200001</v>
      </c>
      <c r="V30" s="171"/>
      <c r="W30" s="171"/>
      <c r="X30" s="172"/>
      <c r="Y30" s="170">
        <f>SUM(Y4:AB29)</f>
        <v>198066.45975000004</v>
      </c>
      <c r="Z30" s="171"/>
      <c r="AA30" s="171"/>
      <c r="AB30" s="172"/>
      <c r="AC30" s="170">
        <f>SUM(AC4:AF29)</f>
        <v>188840.89817</v>
      </c>
      <c r="AD30" s="171"/>
      <c r="AE30" s="171"/>
      <c r="AF30" s="171"/>
      <c r="AG30" s="170">
        <f>AG5+AG8+AG11+AG14+AG17+AG20+AG23+AG26</f>
        <v>272057.90628000005</v>
      </c>
      <c r="AH30" s="171"/>
      <c r="AI30" s="172"/>
      <c r="AJ30" s="170">
        <f t="shared" ref="AJ30" si="1">AJ5+AJ8+AJ11+AJ14+AJ17+AJ20+AJ23+AJ26</f>
        <v>276319.06177000003</v>
      </c>
      <c r="AK30" s="171"/>
      <c r="AL30" s="172"/>
      <c r="AM30" s="170">
        <f t="shared" ref="AM30" si="2">AM5+AM8+AM11+AM14+AM17+AM20+AM23+AM26</f>
        <v>465553.61291962501</v>
      </c>
      <c r="AN30" s="171"/>
      <c r="AO30" s="172"/>
      <c r="AP30" s="170">
        <f t="shared" ref="AP30" si="3">AP5+AP8+AP11+AP14+AP17+AP20+AP23+AP26</f>
        <v>441060.87461450003</v>
      </c>
      <c r="AQ30" s="171"/>
      <c r="AR30" s="172"/>
      <c r="AS30" s="170">
        <f t="shared" ref="AS30" si="4">AS5+AS8+AS11+AS14+AS17+AS20+AS23+AS26</f>
        <v>418996.10480937496</v>
      </c>
      <c r="AT30" s="171"/>
      <c r="AU30" s="172"/>
      <c r="AV30" s="170">
        <f t="shared" ref="AV30" si="5">AV5+AV8+AV11+AV14+AV17+AV20+AV23+AV26</f>
        <v>182563.85897912493</v>
      </c>
      <c r="AW30" s="171"/>
      <c r="AX30" s="172"/>
      <c r="AY30" s="170">
        <f>AY5+AY20+AY23+AY26</f>
        <v>67912.786139874996</v>
      </c>
      <c r="AZ30" s="171"/>
      <c r="BA30" s="171"/>
      <c r="BB30" s="172"/>
      <c r="BC30" s="96">
        <f>SUM(BC5:BC29)</f>
        <v>3241007.1776175005</v>
      </c>
      <c r="BD30" s="22"/>
    </row>
    <row r="31" spans="1:57" ht="16.5" thickBot="1" x14ac:dyDescent="0.3">
      <c r="A31" s="74"/>
      <c r="B31" s="87" t="s">
        <v>1019</v>
      </c>
      <c r="C31" s="75"/>
      <c r="D31" s="84">
        <f>D30*0.25</f>
        <v>810251.79443937517</v>
      </c>
      <c r="E31" s="170">
        <f>E30*0.25</f>
        <v>30392.376927750003</v>
      </c>
      <c r="F31" s="171"/>
      <c r="G31" s="171"/>
      <c r="H31" s="172"/>
      <c r="I31" s="170">
        <f>I30*0.25</f>
        <v>19757.683024750004</v>
      </c>
      <c r="J31" s="171"/>
      <c r="K31" s="171"/>
      <c r="L31" s="172"/>
      <c r="M31" s="170">
        <f>M30*0.25</f>
        <v>33288.828079500003</v>
      </c>
      <c r="N31" s="171"/>
      <c r="O31" s="171"/>
      <c r="P31" s="172"/>
      <c r="Q31" s="170">
        <f>Q30*0.25</f>
        <v>38782.808601249999</v>
      </c>
      <c r="R31" s="171"/>
      <c r="S31" s="171"/>
      <c r="T31" s="172"/>
      <c r="U31" s="170">
        <f>U30*0.25</f>
        <v>60187.206913000002</v>
      </c>
      <c r="V31" s="171"/>
      <c r="W31" s="171"/>
      <c r="X31" s="172"/>
      <c r="Y31" s="170">
        <f>Y30*0.25</f>
        <v>49516.61493750001</v>
      </c>
      <c r="Z31" s="171"/>
      <c r="AA31" s="171"/>
      <c r="AB31" s="172"/>
      <c r="AC31" s="170">
        <f>AC30*0.25</f>
        <v>47210.2245425</v>
      </c>
      <c r="AD31" s="171"/>
      <c r="AE31" s="171"/>
      <c r="AF31" s="172"/>
      <c r="AG31" s="170">
        <f>AG30*0.25</f>
        <v>68014.476570000013</v>
      </c>
      <c r="AH31" s="171"/>
      <c r="AI31" s="172"/>
      <c r="AJ31" s="170">
        <f>AJ30*0.25</f>
        <v>69079.765442500007</v>
      </c>
      <c r="AK31" s="171"/>
      <c r="AL31" s="172"/>
      <c r="AM31" s="170">
        <f>AM30*0.25</f>
        <v>116388.40322990625</v>
      </c>
      <c r="AN31" s="171"/>
      <c r="AO31" s="172"/>
      <c r="AP31" s="170">
        <f>AP30*0.25</f>
        <v>110265.21865362501</v>
      </c>
      <c r="AQ31" s="171"/>
      <c r="AR31" s="172"/>
      <c r="AS31" s="170">
        <f>AS30*0.25</f>
        <v>104749.02620234374</v>
      </c>
      <c r="AT31" s="171"/>
      <c r="AU31" s="172"/>
      <c r="AV31" s="170">
        <f>AV30*0.25</f>
        <v>45640.964744781231</v>
      </c>
      <c r="AW31" s="171"/>
      <c r="AX31" s="172"/>
      <c r="AY31" s="170">
        <f>AY30*0.25</f>
        <v>16978.196534968749</v>
      </c>
      <c r="AZ31" s="171"/>
      <c r="BA31" s="171"/>
      <c r="BB31" s="172"/>
      <c r="BC31" s="96">
        <f>SUM(E31:BB31)</f>
        <v>810251.79440437513</v>
      </c>
      <c r="BD31" s="22"/>
    </row>
    <row r="32" spans="1:57" ht="16.5" thickBot="1" x14ac:dyDescent="0.3">
      <c r="A32" s="74"/>
      <c r="B32" s="88" t="s">
        <v>1014</v>
      </c>
      <c r="C32" s="77"/>
      <c r="D32" s="85">
        <f>D30+D31</f>
        <v>4051258.9721968761</v>
      </c>
      <c r="E32" s="174">
        <f>E30+E31</f>
        <v>151961.88463875002</v>
      </c>
      <c r="F32" s="174"/>
      <c r="G32" s="174"/>
      <c r="H32" s="174"/>
      <c r="I32" s="170">
        <f t="shared" ref="I32" si="6">I30+I31</f>
        <v>98788.415123750019</v>
      </c>
      <c r="J32" s="171"/>
      <c r="K32" s="171"/>
      <c r="L32" s="172"/>
      <c r="M32" s="174">
        <f t="shared" ref="M32" si="7">M30+M31</f>
        <v>166444.14039750001</v>
      </c>
      <c r="N32" s="174"/>
      <c r="O32" s="174"/>
      <c r="P32" s="174"/>
      <c r="Q32" s="170">
        <f t="shared" ref="Q32" si="8">Q30+Q31</f>
        <v>193914.04300624999</v>
      </c>
      <c r="R32" s="171"/>
      <c r="S32" s="171"/>
      <c r="T32" s="172"/>
      <c r="U32" s="174">
        <f t="shared" ref="U32" si="9">U30+U31</f>
        <v>300936.03456499998</v>
      </c>
      <c r="V32" s="174"/>
      <c r="W32" s="174"/>
      <c r="X32" s="174"/>
      <c r="Y32" s="170">
        <f t="shared" ref="Y32" si="10">Y30+Y31</f>
        <v>247583.07468750005</v>
      </c>
      <c r="Z32" s="171"/>
      <c r="AA32" s="171"/>
      <c r="AB32" s="172"/>
      <c r="AC32" s="170">
        <f t="shared" ref="AC32" si="11">AC30+AC31</f>
        <v>236051.12271249999</v>
      </c>
      <c r="AD32" s="171"/>
      <c r="AE32" s="171"/>
      <c r="AF32" s="172"/>
      <c r="AG32" s="170">
        <f>AG30+AG31</f>
        <v>340072.38285000005</v>
      </c>
      <c r="AH32" s="171"/>
      <c r="AI32" s="172"/>
      <c r="AJ32" s="170">
        <f>AJ30+AJ31</f>
        <v>345398.82721250004</v>
      </c>
      <c r="AK32" s="171"/>
      <c r="AL32" s="172"/>
      <c r="AM32" s="170">
        <f>AM30+AM31</f>
        <v>581942.01614953123</v>
      </c>
      <c r="AN32" s="171"/>
      <c r="AO32" s="172"/>
      <c r="AP32" s="170">
        <f>AP30+AP31</f>
        <v>551326.09326812509</v>
      </c>
      <c r="AQ32" s="171"/>
      <c r="AR32" s="172"/>
      <c r="AS32" s="170">
        <f>AS30+AS31</f>
        <v>523745.13101171871</v>
      </c>
      <c r="AT32" s="171"/>
      <c r="AU32" s="172"/>
      <c r="AV32" s="170">
        <f>AV30+AV31</f>
        <v>228204.82372390616</v>
      </c>
      <c r="AW32" s="171"/>
      <c r="AX32" s="172"/>
      <c r="AY32" s="173">
        <f>AY30+AY31</f>
        <v>84890.982674843748</v>
      </c>
      <c r="AZ32" s="174"/>
      <c r="BA32" s="174"/>
      <c r="BB32" s="175"/>
      <c r="BC32" s="96">
        <f>SUM(E32:BB32)</f>
        <v>4051258.9720218745</v>
      </c>
      <c r="BE32" s="22"/>
    </row>
    <row r="33" spans="2:57" x14ac:dyDescent="0.25">
      <c r="B33" s="22"/>
      <c r="C33" s="22"/>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c r="AQ33" s="79"/>
      <c r="AR33" s="79"/>
      <c r="AS33" s="79"/>
      <c r="AT33" s="79"/>
      <c r="AU33" s="79"/>
      <c r="AV33" s="79"/>
      <c r="AW33" s="79"/>
      <c r="AX33" s="79"/>
      <c r="AY33" s="79"/>
      <c r="AZ33" s="79"/>
      <c r="BA33" s="79"/>
      <c r="BB33" s="79"/>
      <c r="BC33" s="22"/>
      <c r="BE33" s="22"/>
    </row>
    <row r="34" spans="2:57" x14ac:dyDescent="0.25">
      <c r="B34" s="22"/>
      <c r="C34" s="22"/>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79"/>
      <c r="BC34" s="22"/>
      <c r="BE34" s="22"/>
    </row>
    <row r="35" spans="2:57" x14ac:dyDescent="0.25">
      <c r="B35" s="22"/>
      <c r="C35" s="22"/>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22"/>
      <c r="BE35" s="22"/>
    </row>
    <row r="36" spans="2:57" x14ac:dyDescent="0.25">
      <c r="B36" s="22"/>
      <c r="C36" s="22"/>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22"/>
      <c r="BE36" s="22"/>
    </row>
    <row r="37" spans="2:57" x14ac:dyDescent="0.25">
      <c r="B37" s="22"/>
      <c r="C37" s="22"/>
      <c r="E37" s="79"/>
      <c r="F37" s="79"/>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c r="AO37" s="79"/>
      <c r="AP37" s="79"/>
      <c r="AQ37" s="79"/>
      <c r="AR37" s="79"/>
      <c r="AS37" s="79"/>
      <c r="AT37" s="79"/>
      <c r="AU37" s="79"/>
      <c r="AV37" s="79"/>
      <c r="AW37" s="79"/>
      <c r="AX37" s="79"/>
      <c r="AY37" s="79"/>
      <c r="AZ37" s="79"/>
      <c r="BA37" s="79"/>
      <c r="BB37" s="79"/>
      <c r="BC37" s="22"/>
      <c r="BE37" s="22"/>
    </row>
    <row r="38" spans="2:57" x14ac:dyDescent="0.25">
      <c r="B38" s="22"/>
      <c r="C38" s="22"/>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79"/>
      <c r="AN38" s="79"/>
      <c r="AO38" s="79"/>
      <c r="AP38" s="79"/>
      <c r="AQ38" s="79"/>
      <c r="AR38" s="79"/>
      <c r="AS38" s="79"/>
      <c r="AT38" s="79"/>
      <c r="AU38" s="79"/>
      <c r="AV38" s="79"/>
      <c r="AW38" s="79"/>
      <c r="AX38" s="79"/>
      <c r="AY38" s="79"/>
      <c r="AZ38" s="79"/>
      <c r="BA38" s="79"/>
      <c r="BB38" s="79"/>
      <c r="BC38" s="22"/>
      <c r="BE38" s="22"/>
    </row>
    <row r="39" spans="2:57" x14ac:dyDescent="0.25">
      <c r="B39" s="22"/>
      <c r="C39" s="22"/>
      <c r="E39" s="79"/>
      <c r="F39" s="79"/>
      <c r="G39" s="79"/>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79"/>
      <c r="AK39" s="79"/>
      <c r="AL39" s="79"/>
      <c r="AM39" s="79"/>
      <c r="AN39" s="79"/>
      <c r="AO39" s="79"/>
      <c r="AP39" s="79"/>
      <c r="AQ39" s="79"/>
      <c r="AR39" s="79"/>
      <c r="AS39" s="79"/>
      <c r="AT39" s="79"/>
      <c r="AU39" s="79"/>
      <c r="AV39" s="79"/>
      <c r="AW39" s="79"/>
      <c r="AX39" s="79"/>
      <c r="AY39" s="79"/>
      <c r="AZ39" s="79"/>
      <c r="BA39" s="79"/>
      <c r="BB39" s="79"/>
      <c r="BC39" s="22"/>
      <c r="BE39" s="22"/>
    </row>
    <row r="40" spans="2:57" x14ac:dyDescent="0.25">
      <c r="B40" s="22"/>
      <c r="C40" s="22"/>
      <c r="E40" s="79"/>
      <c r="F40" s="79"/>
      <c r="G40" s="79"/>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c r="AG40" s="79"/>
      <c r="AH40" s="79"/>
      <c r="AI40" s="79"/>
      <c r="AJ40" s="79"/>
      <c r="AK40" s="79"/>
      <c r="AL40" s="79"/>
      <c r="AM40" s="79"/>
      <c r="AN40" s="79"/>
      <c r="AO40" s="79"/>
      <c r="AP40" s="79"/>
      <c r="AQ40" s="79"/>
      <c r="AR40" s="79"/>
      <c r="AS40" s="79"/>
      <c r="AT40" s="79"/>
      <c r="AU40" s="79"/>
      <c r="AV40" s="79"/>
      <c r="AW40" s="79"/>
      <c r="AX40" s="79"/>
      <c r="AY40" s="79"/>
      <c r="AZ40" s="79"/>
      <c r="BA40" s="79"/>
      <c r="BB40" s="79"/>
      <c r="BC40" s="22"/>
      <c r="BE40" s="22"/>
    </row>
    <row r="41" spans="2:57" x14ac:dyDescent="0.25">
      <c r="B41" s="22"/>
      <c r="C41" s="22"/>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79"/>
      <c r="AH41" s="79"/>
      <c r="AI41" s="79"/>
      <c r="AJ41" s="79"/>
      <c r="AK41" s="79"/>
      <c r="AL41" s="79"/>
      <c r="AM41" s="79"/>
      <c r="AN41" s="79"/>
      <c r="AO41" s="79"/>
      <c r="AP41" s="79"/>
      <c r="AQ41" s="79"/>
      <c r="AR41" s="79"/>
      <c r="AS41" s="79"/>
      <c r="AT41" s="79"/>
      <c r="AU41" s="79"/>
      <c r="AV41" s="79"/>
      <c r="AW41" s="79"/>
      <c r="AX41" s="79"/>
      <c r="AY41" s="176"/>
      <c r="AZ41" s="176"/>
      <c r="BA41" s="176"/>
      <c r="BB41" s="176"/>
      <c r="BC41" s="80"/>
      <c r="BE41" s="22"/>
    </row>
    <row r="42" spans="2:57" x14ac:dyDescent="0.25">
      <c r="BC42" s="80"/>
      <c r="BD42" s="22"/>
      <c r="BE42" s="22"/>
    </row>
    <row r="43" spans="2:57" x14ac:dyDescent="0.25">
      <c r="B43" s="22"/>
      <c r="C43" s="22"/>
      <c r="BC43" s="22"/>
      <c r="BD43" s="22"/>
      <c r="BE43" s="22"/>
    </row>
    <row r="44" spans="2:57" x14ac:dyDescent="0.25">
      <c r="B44" s="22"/>
      <c r="C44" s="22"/>
      <c r="BE44" s="22"/>
    </row>
    <row r="45" spans="2:57" x14ac:dyDescent="0.25">
      <c r="B45" s="22"/>
      <c r="C45" s="22"/>
      <c r="BE45" s="22"/>
    </row>
    <row r="46" spans="2:57" x14ac:dyDescent="0.25">
      <c r="BE46" s="22"/>
    </row>
    <row r="47" spans="2:57" x14ac:dyDescent="0.25">
      <c r="BE47" s="22"/>
    </row>
    <row r="48" spans="2:57" x14ac:dyDescent="0.25">
      <c r="G48" t="s">
        <v>1006</v>
      </c>
      <c r="BE48" s="22"/>
    </row>
    <row r="51" spans="57:57" x14ac:dyDescent="0.25">
      <c r="BE51" s="22"/>
    </row>
    <row r="54" spans="57:57" x14ac:dyDescent="0.25">
      <c r="BE54" s="22"/>
    </row>
  </sheetData>
  <mergeCells count="246">
    <mergeCell ref="AZ14:BB14"/>
    <mergeCell ref="AM17:AO17"/>
    <mergeCell ref="AP17:AR17"/>
    <mergeCell ref="AS17:AU17"/>
    <mergeCell ref="AV17:AX17"/>
    <mergeCell ref="E14:H14"/>
    <mergeCell ref="M14:P14"/>
    <mergeCell ref="Q14:T14"/>
    <mergeCell ref="U14:X14"/>
    <mergeCell ref="AC14:AF14"/>
    <mergeCell ref="AG14:AI14"/>
    <mergeCell ref="I14:L14"/>
    <mergeCell ref="Y14:AB14"/>
    <mergeCell ref="AJ14:AL14"/>
    <mergeCell ref="AM14:AO14"/>
    <mergeCell ref="AP14:AR14"/>
    <mergeCell ref="AS14:AU14"/>
    <mergeCell ref="AV14:AX14"/>
    <mergeCell ref="Q24:T24"/>
    <mergeCell ref="U24:X24"/>
    <mergeCell ref="AY22:BB22"/>
    <mergeCell ref="Q23:T23"/>
    <mergeCell ref="U23:X23"/>
    <mergeCell ref="U20:X20"/>
    <mergeCell ref="I20:L20"/>
    <mergeCell ref="E20:H20"/>
    <mergeCell ref="AG17:AI17"/>
    <mergeCell ref="AJ17:AL17"/>
    <mergeCell ref="AP20:AR20"/>
    <mergeCell ref="AM20:AO20"/>
    <mergeCell ref="AJ20:AL20"/>
    <mergeCell ref="AG20:AI20"/>
    <mergeCell ref="AC20:AF20"/>
    <mergeCell ref="Y20:AB20"/>
    <mergeCell ref="AS20:AU20"/>
    <mergeCell ref="E23:H23"/>
    <mergeCell ref="I23:L23"/>
    <mergeCell ref="M23:P23"/>
    <mergeCell ref="Y23:AB23"/>
    <mergeCell ref="AC23:AF23"/>
    <mergeCell ref="AG23:AI23"/>
    <mergeCell ref="Y22:AB22"/>
    <mergeCell ref="Y26:AB26"/>
    <mergeCell ref="Y27:AB27"/>
    <mergeCell ref="Y25:AB25"/>
    <mergeCell ref="AJ26:AL26"/>
    <mergeCell ref="AM26:AO26"/>
    <mergeCell ref="AP26:AR26"/>
    <mergeCell ref="AS26:AU26"/>
    <mergeCell ref="AV26:AX26"/>
    <mergeCell ref="AY26:BB26"/>
    <mergeCell ref="AC26:AF26"/>
    <mergeCell ref="AG26:AI26"/>
    <mergeCell ref="AY29:BB29"/>
    <mergeCell ref="AY30:BB30"/>
    <mergeCell ref="AC29:AF29"/>
    <mergeCell ref="AS23:AU23"/>
    <mergeCell ref="AV23:AX23"/>
    <mergeCell ref="AY23:BB23"/>
    <mergeCell ref="AC25:AF25"/>
    <mergeCell ref="AY25:BB25"/>
    <mergeCell ref="AJ23:AL23"/>
    <mergeCell ref="E29:H29"/>
    <mergeCell ref="I29:L29"/>
    <mergeCell ref="M29:P29"/>
    <mergeCell ref="Q29:T29"/>
    <mergeCell ref="U29:X29"/>
    <mergeCell ref="Y29:AB29"/>
    <mergeCell ref="AM32:AO32"/>
    <mergeCell ref="AJ32:AL32"/>
    <mergeCell ref="AG32:AI32"/>
    <mergeCell ref="AG30:AI30"/>
    <mergeCell ref="AJ30:AL30"/>
    <mergeCell ref="AM30:AO30"/>
    <mergeCell ref="E31:H31"/>
    <mergeCell ref="I31:L31"/>
    <mergeCell ref="M31:P31"/>
    <mergeCell ref="Q31:T31"/>
    <mergeCell ref="U31:X31"/>
    <mergeCell ref="E30:H30"/>
    <mergeCell ref="I30:L30"/>
    <mergeCell ref="M30:P30"/>
    <mergeCell ref="Q30:T30"/>
    <mergeCell ref="U30:X30"/>
    <mergeCell ref="AC32:AF32"/>
    <mergeCell ref="Y31:AB31"/>
    <mergeCell ref="AY32:BB32"/>
    <mergeCell ref="E41:H41"/>
    <mergeCell ref="I41:L41"/>
    <mergeCell ref="M41:P41"/>
    <mergeCell ref="Q41:T41"/>
    <mergeCell ref="U41:X41"/>
    <mergeCell ref="Y41:AB41"/>
    <mergeCell ref="AC41:AF41"/>
    <mergeCell ref="AY41:BB41"/>
    <mergeCell ref="E32:H32"/>
    <mergeCell ref="I32:L32"/>
    <mergeCell ref="M32:P32"/>
    <mergeCell ref="Q32:T32"/>
    <mergeCell ref="U32:X32"/>
    <mergeCell ref="Y32:AB32"/>
    <mergeCell ref="AV32:AX32"/>
    <mergeCell ref="AS32:AU32"/>
    <mergeCell ref="AP32:AR32"/>
    <mergeCell ref="AC31:AF31"/>
    <mergeCell ref="AY31:BB31"/>
    <mergeCell ref="AG31:AI31"/>
    <mergeCell ref="AJ31:AL31"/>
    <mergeCell ref="AM31:AO31"/>
    <mergeCell ref="Y28:AB28"/>
    <mergeCell ref="AC28:AF28"/>
    <mergeCell ref="AY28:BB28"/>
    <mergeCell ref="Y30:AB30"/>
    <mergeCell ref="AC30:AF30"/>
    <mergeCell ref="AP30:AR30"/>
    <mergeCell ref="AP31:AR31"/>
    <mergeCell ref="AS31:AU31"/>
    <mergeCell ref="AV31:AX31"/>
    <mergeCell ref="AS30:AU30"/>
    <mergeCell ref="AV30:AX30"/>
    <mergeCell ref="E28:H28"/>
    <mergeCell ref="I28:L28"/>
    <mergeCell ref="M28:P28"/>
    <mergeCell ref="Q28:T28"/>
    <mergeCell ref="U28:X28"/>
    <mergeCell ref="E25:H25"/>
    <mergeCell ref="I25:L25"/>
    <mergeCell ref="M25:P25"/>
    <mergeCell ref="Q25:T25"/>
    <mergeCell ref="U25:X25"/>
    <mergeCell ref="E26:H26"/>
    <mergeCell ref="I26:L26"/>
    <mergeCell ref="Q26:T26"/>
    <mergeCell ref="M26:P26"/>
    <mergeCell ref="U26:X26"/>
    <mergeCell ref="AM23:AO23"/>
    <mergeCell ref="AP23:AR23"/>
    <mergeCell ref="AC17:AF17"/>
    <mergeCell ref="AY17:BB17"/>
    <mergeCell ref="E19:H19"/>
    <mergeCell ref="M20:P20"/>
    <mergeCell ref="Q20:T20"/>
    <mergeCell ref="E22:H22"/>
    <mergeCell ref="I22:L22"/>
    <mergeCell ref="M22:P22"/>
    <mergeCell ref="Q22:T22"/>
    <mergeCell ref="U22:X22"/>
    <mergeCell ref="E17:H17"/>
    <mergeCell ref="I17:L17"/>
    <mergeCell ref="M17:P17"/>
    <mergeCell ref="Q17:T17"/>
    <mergeCell ref="U17:X17"/>
    <mergeCell ref="Y17:AB17"/>
    <mergeCell ref="AY21:BB21"/>
    <mergeCell ref="AY20:BB20"/>
    <mergeCell ref="AV20:AX20"/>
    <mergeCell ref="AC22:AF22"/>
    <mergeCell ref="AC11:AF11"/>
    <mergeCell ref="AY11:BB11"/>
    <mergeCell ref="E13:H13"/>
    <mergeCell ref="I13:L13"/>
    <mergeCell ref="M13:P13"/>
    <mergeCell ref="Q13:T13"/>
    <mergeCell ref="U13:X13"/>
    <mergeCell ref="Y13:AB13"/>
    <mergeCell ref="AC13:AF13"/>
    <mergeCell ref="AY13:BB13"/>
    <mergeCell ref="E11:H11"/>
    <mergeCell ref="I11:L11"/>
    <mergeCell ref="M11:P11"/>
    <mergeCell ref="Q11:T11"/>
    <mergeCell ref="U11:X11"/>
    <mergeCell ref="Y11:AB11"/>
    <mergeCell ref="AG11:AI11"/>
    <mergeCell ref="AJ11:AL11"/>
    <mergeCell ref="AM11:AO11"/>
    <mergeCell ref="AP11:AR11"/>
    <mergeCell ref="AS11:AU11"/>
    <mergeCell ref="AV11:AX11"/>
    <mergeCell ref="AC8:AF8"/>
    <mergeCell ref="AY8:BB8"/>
    <mergeCell ref="E10:H10"/>
    <mergeCell ref="I10:L10"/>
    <mergeCell ref="M10:P10"/>
    <mergeCell ref="Q10:T10"/>
    <mergeCell ref="U10:X10"/>
    <mergeCell ref="Y10:AB10"/>
    <mergeCell ref="AC10:AF10"/>
    <mergeCell ref="AY10:BB10"/>
    <mergeCell ref="E8:H8"/>
    <mergeCell ref="I8:L8"/>
    <mergeCell ref="M8:P8"/>
    <mergeCell ref="Q8:T8"/>
    <mergeCell ref="U8:X8"/>
    <mergeCell ref="Y8:AB8"/>
    <mergeCell ref="AG8:AI8"/>
    <mergeCell ref="AJ8:AL8"/>
    <mergeCell ref="AM8:AO8"/>
    <mergeCell ref="AP8:AR8"/>
    <mergeCell ref="AS8:AU8"/>
    <mergeCell ref="AV8:AX8"/>
    <mergeCell ref="AC5:AF5"/>
    <mergeCell ref="AY5:BB5"/>
    <mergeCell ref="E6:H6"/>
    <mergeCell ref="I6:L6"/>
    <mergeCell ref="M6:P6"/>
    <mergeCell ref="Q6:T6"/>
    <mergeCell ref="U6:X6"/>
    <mergeCell ref="AY6:BB6"/>
    <mergeCell ref="AG5:AI5"/>
    <mergeCell ref="AJ5:AL5"/>
    <mergeCell ref="E5:H5"/>
    <mergeCell ref="I5:L5"/>
    <mergeCell ref="M5:P5"/>
    <mergeCell ref="Q5:T5"/>
    <mergeCell ref="U5:X5"/>
    <mergeCell ref="Y5:AB5"/>
    <mergeCell ref="AM5:AO5"/>
    <mergeCell ref="AP5:AR5"/>
    <mergeCell ref="AS5:AU5"/>
    <mergeCell ref="AV5:AX5"/>
    <mergeCell ref="E4:H4"/>
    <mergeCell ref="I4:L4"/>
    <mergeCell ref="M4:P4"/>
    <mergeCell ref="Q4:T4"/>
    <mergeCell ref="U4:X4"/>
    <mergeCell ref="Y4:AB4"/>
    <mergeCell ref="AC4:AF4"/>
    <mergeCell ref="AY4:BB4"/>
    <mergeCell ref="AG3:AI3"/>
    <mergeCell ref="AJ3:AL3"/>
    <mergeCell ref="AS3:AU3"/>
    <mergeCell ref="AV3:AX3"/>
    <mergeCell ref="AM3:AO3"/>
    <mergeCell ref="AP3:AR3"/>
    <mergeCell ref="B1:AF1"/>
    <mergeCell ref="AY1:BC1"/>
    <mergeCell ref="D2:BC2"/>
    <mergeCell ref="E3:H3"/>
    <mergeCell ref="I3:L3"/>
    <mergeCell ref="M3:P3"/>
    <mergeCell ref="Q3:T3"/>
    <mergeCell ref="U3:X3"/>
    <mergeCell ref="Y3:AB3"/>
    <mergeCell ref="AC3:AF3"/>
    <mergeCell ref="AY3:BB3"/>
  </mergeCells>
  <pageMargins left="0.25" right="0.25" top="0.75" bottom="0.75" header="0.3" footer="0.3"/>
  <pageSetup paperSize="9" scale="49" orientation="landscape" r:id="rId1"/>
  <colBreaks count="1" manualBreakCount="1">
    <brk id="5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Orçamento Sintético</vt:lpstr>
      <vt:lpstr>CRONOGRAMA</vt:lpstr>
      <vt:lpstr>CRONOGRAMA!Area_de_impressao</vt:lpstr>
      <vt:lpstr>'Orçamento Sintético'!Area_de_impressao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Marcio Miguel Cardozo</cp:lastModifiedBy>
  <cp:revision>0</cp:revision>
  <cp:lastPrinted>2024-05-20T17:12:33Z</cp:lastPrinted>
  <dcterms:created xsi:type="dcterms:W3CDTF">2024-05-16T20:23:28Z</dcterms:created>
  <dcterms:modified xsi:type="dcterms:W3CDTF">2024-05-20T17:12:42Z</dcterms:modified>
</cp:coreProperties>
</file>